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ctrlProps/ctrlProp15.xml" ContentType="application/vnd.ms-excel.controlpropertie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updateLinks="never" codeName="ThisWorkbook"/>
  <mc:AlternateContent xmlns:mc="http://schemas.openxmlformats.org/markup-compatibility/2006">
    <mc:Choice Requires="x15">
      <x15ac:absPath xmlns:x15ac="http://schemas.microsoft.com/office/spreadsheetml/2010/11/ac" url="\\KY9-002\Secure\S_080700_Tokutei\16_2023年度\01_厚労省\05_申請書類様式\HP掲載\様式\"/>
    </mc:Choice>
  </mc:AlternateContent>
  <xr:revisionPtr revIDLastSave="0" documentId="13_ncr:1_{2FC43441-DEB0-4A04-AA2E-43212928BB6D}" xr6:coauthVersionLast="47" xr6:coauthVersionMax="47" xr10:uidLastSave="{00000000-0000-0000-0000-000000000000}"/>
  <bookViews>
    <workbookView xWindow="4920" yWindow="360" windowWidth="23880" windowHeight="15240" tabRatio="856" firstSheet="13" activeTab="13" xr2:uid="{00000000-000D-0000-FFFF-FFFF00000000}"/>
  </bookViews>
  <sheets>
    <sheet name="インポート用(別紙5) 指導者" sheetId="42" state="hidden" r:id="rId1"/>
    <sheet name="インポート用(別紙5)区分別指導者" sheetId="43" state="hidden" r:id="rId2"/>
    <sheet name="インポート用(別紙2-2)特定行為" sheetId="41" state="hidden" r:id="rId3"/>
    <sheet name="インポート用(別紙2-2)区分" sheetId="40" state="hidden" r:id="rId4"/>
    <sheet name="計算用(別紙2-2)研修生" sheetId="38" state="hidden" r:id="rId5"/>
    <sheet name="計算用(別紙2-2)概要" sheetId="26" state="hidden" r:id="rId6"/>
    <sheet name="計算用(別紙2-2)区分" sheetId="31" state="hidden" r:id="rId7"/>
    <sheet name="計算用(別紙2-2)特定行為" sheetId="33" state="hidden" r:id="rId8"/>
    <sheet name="計算用(別紙5) 指導者" sheetId="35" state="hidden" r:id="rId9"/>
    <sheet name="計算用(別紙5)区分別指導者" sheetId="22" state="hidden" r:id="rId10"/>
    <sheet name="計算用(特色)" sheetId="29" state="hidden" r:id="rId11"/>
    <sheet name="マスタシート" sheetId="39" state="hidden" r:id="rId12"/>
    <sheet name="選択肢リスト" sheetId="37" state="hidden" r:id="rId13"/>
    <sheet name="【必読】このファイルについて" sheetId="11" r:id="rId14"/>
    <sheet name="【入力】別紙2-2" sheetId="30" r:id="rId15"/>
    <sheet name="【入力】別紙5" sheetId="20" r:id="rId16"/>
    <sheet name="【申請】別紙2-2" sheetId="5" r:id="rId17"/>
    <sheet name="【申請】別紙5" sheetId="21" r:id="rId18"/>
    <sheet name="【申請】実習の特色" sheetId="8" r:id="rId19"/>
    <sheet name="【添付1】緊急時対応手順" sheetId="12" r:id="rId20"/>
    <sheet name="【添付2】相談に応じる体制" sheetId="13" r:id="rId21"/>
    <sheet name="【添付3】患者説明手順" sheetId="14" r:id="rId22"/>
    <sheet name="【添付4】掲示物" sheetId="15" r:id="rId23"/>
  </sheets>
  <externalReferences>
    <externalReference r:id="rId24"/>
  </externalReferences>
  <definedNames>
    <definedName name="_xlnm._FilterDatabase" localSheetId="16" hidden="1">'【申請】別紙2-2'!$A$23:$BF$23</definedName>
    <definedName name="_xlnm._FilterDatabase" localSheetId="17" hidden="1">【申請】別紙5!$A$10:$Q$381</definedName>
    <definedName name="_xlnm._FilterDatabase" localSheetId="14" hidden="1">'【入力】別紙2-2'!$D$8:$L$13</definedName>
    <definedName name="_xlnm._FilterDatabase" localSheetId="15" hidden="1">【入力】別紙5!$A$8:$C$13</definedName>
    <definedName name="_xlnm._FilterDatabase" localSheetId="3" hidden="1">'インポート用(別紙2-2)区分'!$A$1:$G$1</definedName>
    <definedName name="_xlnm._FilterDatabase" localSheetId="2" hidden="1">'インポート用(別紙2-2)特定行為'!$A$1:$H$1</definedName>
    <definedName name="_xlnm._FilterDatabase" localSheetId="1" hidden="1">'インポート用(別紙5)区分別指導者'!$F$1:$K$1</definedName>
    <definedName name="_xlnm._FilterDatabase" localSheetId="6" hidden="1">'計算用(別紙2-2)区分'!$A$1:$D$1</definedName>
    <definedName name="_xlnm._FilterDatabase" localSheetId="4">'計算用(別紙2-2)研修生'!$A$1:$D$1</definedName>
    <definedName name="_xlnm._FilterDatabase" localSheetId="7" hidden="1">'計算用(別紙2-2)特定行為'!$A$1:$H$1</definedName>
    <definedName name="_xlnm._FilterDatabase" localSheetId="8" hidden="1">'計算用(別紙5) 指導者'!$B$1:$FM$22</definedName>
    <definedName name="_xlnm._FilterDatabase" localSheetId="9" hidden="1">'計算用(別紙5)区分別指導者'!$A$1:$G$1</definedName>
    <definedName name="【認定】設置主体">[1]リスト!$A$1:$A$17</definedName>
    <definedName name="_xlnm.Print_Area" localSheetId="18">【申請】実習の特色!$B$1:$G$40</definedName>
    <definedName name="_xlnm.Print_Area" localSheetId="16">'【申請】別紙2-2'!$D$2:$AG$85</definedName>
    <definedName name="_xlnm.Print_Area" localSheetId="17">【申請】別紙5!$E$4:$Q$381</definedName>
    <definedName name="_xlnm.Print_Area" localSheetId="15">【入力】別紙5!$A$1:$G$73</definedName>
    <definedName name="_xlnm.Print_Titles" localSheetId="19">【添付1】緊急時対応手順!$1:$2</definedName>
    <definedName name="_xlnm.Print_Titles" localSheetId="0">'インポート用(別紙5) 指導者'!#REF!</definedName>
    <definedName name="_xlnm.Print_Titles" localSheetId="8">'計算用(別紙5) 指導者'!$1:$1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4" i="20" l="1"/>
  <c r="Q44" i="20"/>
  <c r="L45" i="20"/>
  <c r="Q45" i="20"/>
  <c r="L46" i="20"/>
  <c r="Q46" i="20"/>
  <c r="F68" i="20"/>
  <c r="E30" i="20" l="1"/>
  <c r="CX8" i="20"/>
  <c r="CS8" i="20"/>
  <c r="CN8" i="20"/>
  <c r="CI8" i="20"/>
  <c r="CD8" i="20"/>
  <c r="BY8" i="20"/>
  <c r="BT8" i="20"/>
  <c r="BO8" i="20"/>
  <c r="BJ8" i="20"/>
  <c r="BE8" i="20"/>
  <c r="AZ8" i="20"/>
  <c r="AU8" i="20"/>
  <c r="AP8" i="20"/>
  <c r="AK8" i="20"/>
  <c r="AF8" i="20"/>
  <c r="CW74" i="20" l="1"/>
  <c r="CW72" i="20"/>
  <c r="CW70" i="20"/>
  <c r="CW68" i="20"/>
  <c r="CR74" i="20"/>
  <c r="CR72" i="20"/>
  <c r="CR70" i="20"/>
  <c r="CR68" i="20"/>
  <c r="CM74" i="20"/>
  <c r="CM72" i="20"/>
  <c r="CM70" i="20"/>
  <c r="CM68" i="20"/>
  <c r="CH74" i="20"/>
  <c r="CH72" i="20"/>
  <c r="CH70" i="20"/>
  <c r="CH68" i="20"/>
  <c r="CC74" i="20"/>
  <c r="CC72" i="20"/>
  <c r="CC70" i="20"/>
  <c r="CC68" i="20"/>
  <c r="BX74" i="20"/>
  <c r="BX72" i="20"/>
  <c r="BX70" i="20"/>
  <c r="BX68" i="20"/>
  <c r="BS74" i="20"/>
  <c r="BS72" i="20"/>
  <c r="BS70" i="20"/>
  <c r="BS68" i="20"/>
  <c r="BN74" i="20"/>
  <c r="BN72" i="20"/>
  <c r="BN70" i="20"/>
  <c r="BN68" i="20"/>
  <c r="BI74" i="20"/>
  <c r="BI72" i="20"/>
  <c r="BI70" i="20"/>
  <c r="BI68" i="20"/>
  <c r="BD74" i="20"/>
  <c r="BD72" i="20"/>
  <c r="BD70" i="20"/>
  <c r="BD68" i="20"/>
  <c r="AY74" i="20"/>
  <c r="AY72" i="20"/>
  <c r="AY70" i="20"/>
  <c r="AY68" i="20"/>
  <c r="AT74" i="20"/>
  <c r="AT72" i="20"/>
  <c r="AT70" i="20"/>
  <c r="AT68" i="20"/>
  <c r="AO74" i="20"/>
  <c r="AO72" i="20"/>
  <c r="AO70" i="20"/>
  <c r="AO68" i="20"/>
  <c r="AJ74" i="20"/>
  <c r="AJ72" i="20"/>
  <c r="AJ70" i="20"/>
  <c r="AJ68" i="20"/>
  <c r="AE74" i="20"/>
  <c r="AE72" i="20"/>
  <c r="AE70" i="20"/>
  <c r="AE68" i="20"/>
  <c r="Z74" i="20"/>
  <c r="Z72" i="20"/>
  <c r="Z70" i="20"/>
  <c r="Z68" i="20"/>
  <c r="U74" i="20"/>
  <c r="U72" i="20"/>
  <c r="U70" i="20"/>
  <c r="U68" i="20"/>
  <c r="P74" i="20"/>
  <c r="P72" i="20"/>
  <c r="P70" i="20"/>
  <c r="P68" i="20"/>
  <c r="K74" i="20"/>
  <c r="K72" i="20"/>
  <c r="K70" i="20"/>
  <c r="K68" i="20"/>
  <c r="F74" i="20"/>
  <c r="F72" i="20"/>
  <c r="F70" i="20"/>
  <c r="CW61" i="20" l="1"/>
  <c r="CR61" i="20"/>
  <c r="CM61" i="20"/>
  <c r="CH61" i="20"/>
  <c r="CC61" i="20"/>
  <c r="BX61" i="20"/>
  <c r="BS61" i="20"/>
  <c r="BN61" i="20"/>
  <c r="BI61" i="20"/>
  <c r="BD61" i="20"/>
  <c r="AY61" i="20"/>
  <c r="AT61" i="20"/>
  <c r="AO61" i="20"/>
  <c r="AJ61" i="20"/>
  <c r="AE61" i="20"/>
  <c r="Z61" i="20"/>
  <c r="U61" i="20"/>
  <c r="P61" i="20"/>
  <c r="K61" i="20"/>
  <c r="F61" i="20"/>
  <c r="CR42" i="20"/>
  <c r="CM42" i="20"/>
  <c r="CH42" i="20"/>
  <c r="CC42" i="20"/>
  <c r="BX42" i="20"/>
  <c r="BS42" i="20"/>
  <c r="BN42" i="20"/>
  <c r="BI42" i="20"/>
  <c r="BD42" i="20"/>
  <c r="AY42" i="20"/>
  <c r="AT42" i="20"/>
  <c r="AO42" i="20"/>
  <c r="AJ42" i="20"/>
  <c r="AE42" i="20"/>
  <c r="Z42" i="20"/>
  <c r="U42" i="20"/>
  <c r="CW31" i="20"/>
  <c r="CR31" i="20"/>
  <c r="CM31" i="20"/>
  <c r="CH31" i="20"/>
  <c r="CC31" i="20"/>
  <c r="BX31" i="20"/>
  <c r="BS31" i="20"/>
  <c r="BN31" i="20"/>
  <c r="BI31" i="20"/>
  <c r="BD31" i="20"/>
  <c r="AY31" i="20"/>
  <c r="AT31" i="20"/>
  <c r="AO31" i="20"/>
  <c r="AJ31" i="20"/>
  <c r="AE31" i="20"/>
  <c r="Z31" i="20"/>
  <c r="U31" i="20"/>
  <c r="P31" i="20"/>
  <c r="K31" i="20"/>
  <c r="F31" i="20"/>
  <c r="E75" i="30" l="1"/>
  <c r="M22" i="35" l="1"/>
  <c r="M6" i="35"/>
  <c r="M7" i="35"/>
  <c r="M8" i="35"/>
  <c r="M9" i="35"/>
  <c r="M10" i="35"/>
  <c r="M11" i="35"/>
  <c r="M12" i="35"/>
  <c r="M13" i="35"/>
  <c r="M14" i="35"/>
  <c r="M15" i="35"/>
  <c r="M16" i="35"/>
  <c r="M17" i="35"/>
  <c r="M18" i="35"/>
  <c r="M19" i="35"/>
  <c r="M20" i="35"/>
  <c r="M21" i="35"/>
  <c r="M4" i="35" l="1"/>
  <c r="M3" i="35"/>
  <c r="R2" i="26" l="1"/>
  <c r="T11" i="29" l="1"/>
  <c r="T5" i="29"/>
  <c r="O19" i="35"/>
  <c r="O13" i="35"/>
  <c r="O7" i="35"/>
  <c r="T10" i="29"/>
  <c r="T4" i="29"/>
  <c r="O18" i="35"/>
  <c r="O12" i="35"/>
  <c r="O6" i="35"/>
  <c r="T15" i="29"/>
  <c r="T9" i="29"/>
  <c r="T3" i="29"/>
  <c r="O17" i="35"/>
  <c r="O11" i="35"/>
  <c r="O5" i="35"/>
  <c r="T14" i="29"/>
  <c r="T8" i="29"/>
  <c r="T2" i="29"/>
  <c r="O22" i="35"/>
  <c r="O16" i="35"/>
  <c r="O10" i="35"/>
  <c r="O4" i="35"/>
  <c r="T13" i="29"/>
  <c r="T7" i="29"/>
  <c r="O21" i="35"/>
  <c r="O15" i="35"/>
  <c r="O9" i="35"/>
  <c r="O3" i="35"/>
  <c r="T12" i="29"/>
  <c r="T6" i="29"/>
  <c r="O20" i="35"/>
  <c r="O14" i="35"/>
  <c r="O8" i="35"/>
  <c r="D2" i="38" l="1"/>
  <c r="B2" i="29" s="1"/>
  <c r="B3" i="29" s="1"/>
  <c r="B4" i="29" s="1"/>
  <c r="B5" i="29" s="1"/>
  <c r="B6" i="29" s="1"/>
  <c r="B7" i="29" s="1"/>
  <c r="B8" i="29" s="1"/>
  <c r="B9" i="29" s="1"/>
  <c r="B10" i="29" s="1"/>
  <c r="B11" i="29" s="1"/>
  <c r="B12" i="29" s="1"/>
  <c r="B13" i="29" s="1"/>
  <c r="B14" i="29" s="1"/>
  <c r="B15" i="29" s="1"/>
  <c r="B2" i="38" l="1"/>
  <c r="C2" i="29" s="1"/>
  <c r="A2" i="38" l="1"/>
  <c r="C2" i="38" l="1"/>
  <c r="F3" i="8" l="1"/>
  <c r="P193" i="21"/>
  <c r="H2" i="20"/>
  <c r="M2" i="20"/>
  <c r="R2" i="20" s="1"/>
  <c r="H3" i="20"/>
  <c r="M3" i="20"/>
  <c r="I15" i="20"/>
  <c r="N15" i="20"/>
  <c r="S15" i="20"/>
  <c r="X15" i="20"/>
  <c r="AC15" i="20"/>
  <c r="AH15" i="20"/>
  <c r="AM15" i="20"/>
  <c r="AR15" i="20"/>
  <c r="AW15" i="20"/>
  <c r="BB15" i="20"/>
  <c r="BG15" i="20"/>
  <c r="BL15" i="20"/>
  <c r="BQ15" i="20"/>
  <c r="BV15" i="20"/>
  <c r="CA15" i="20"/>
  <c r="CF15" i="20"/>
  <c r="CK15" i="20"/>
  <c r="CP15" i="20"/>
  <c r="CU15" i="20"/>
  <c r="I16" i="20"/>
  <c r="N16" i="20"/>
  <c r="S16" i="20"/>
  <c r="X16" i="20"/>
  <c r="AC16" i="20"/>
  <c r="AH16" i="20"/>
  <c r="AM16" i="20"/>
  <c r="AR16" i="20"/>
  <c r="AW16" i="20"/>
  <c r="BB16" i="20"/>
  <c r="BG16" i="20"/>
  <c r="BL16" i="20"/>
  <c r="BQ16" i="20"/>
  <c r="BV16" i="20"/>
  <c r="CA16" i="20"/>
  <c r="CF16" i="20"/>
  <c r="CK16" i="20"/>
  <c r="CP16" i="20"/>
  <c r="CU16" i="20"/>
  <c r="I17" i="20"/>
  <c r="N17" i="20"/>
  <c r="S17" i="20"/>
  <c r="X17" i="20"/>
  <c r="AC17" i="20"/>
  <c r="AH17" i="20"/>
  <c r="AM17" i="20"/>
  <c r="AR17" i="20"/>
  <c r="AW17" i="20"/>
  <c r="BB17" i="20"/>
  <c r="BG17" i="20"/>
  <c r="BL17" i="20"/>
  <c r="BQ17" i="20"/>
  <c r="BV17" i="20"/>
  <c r="CA17" i="20"/>
  <c r="CF17" i="20"/>
  <c r="CK17" i="20"/>
  <c r="CP17" i="20"/>
  <c r="CU17" i="20"/>
  <c r="I18" i="20"/>
  <c r="N18" i="20"/>
  <c r="S18" i="20"/>
  <c r="X18" i="20"/>
  <c r="AC18" i="20"/>
  <c r="AH18" i="20"/>
  <c r="AM18" i="20"/>
  <c r="AR18" i="20"/>
  <c r="AW18" i="20"/>
  <c r="BB18" i="20"/>
  <c r="BG18" i="20"/>
  <c r="BL18" i="20"/>
  <c r="BQ18" i="20"/>
  <c r="BV18" i="20"/>
  <c r="CA18" i="20"/>
  <c r="CF18" i="20"/>
  <c r="CK18" i="20"/>
  <c r="CP18" i="20"/>
  <c r="CU18" i="20"/>
  <c r="I19" i="20"/>
  <c r="N19" i="20"/>
  <c r="S19" i="20"/>
  <c r="X19" i="20"/>
  <c r="AC19" i="20"/>
  <c r="AH19" i="20"/>
  <c r="AM19" i="20"/>
  <c r="AR19" i="20"/>
  <c r="AW19" i="20"/>
  <c r="BB19" i="20"/>
  <c r="BG19" i="20"/>
  <c r="BL19" i="20"/>
  <c r="BQ19" i="20"/>
  <c r="BV19" i="20"/>
  <c r="CA19" i="20"/>
  <c r="CF19" i="20"/>
  <c r="CK19" i="20"/>
  <c r="CP19" i="20"/>
  <c r="CU19" i="20"/>
  <c r="I20" i="20"/>
  <c r="N20" i="20"/>
  <c r="S20" i="20"/>
  <c r="X20" i="20"/>
  <c r="AC20" i="20"/>
  <c r="AH20" i="20"/>
  <c r="AM20" i="20"/>
  <c r="AR20" i="20"/>
  <c r="AW20" i="20"/>
  <c r="BB20" i="20"/>
  <c r="BG20" i="20"/>
  <c r="BL20" i="20"/>
  <c r="BQ20" i="20"/>
  <c r="BV20" i="20"/>
  <c r="CA20" i="20"/>
  <c r="CF20" i="20"/>
  <c r="CK20" i="20"/>
  <c r="CP20" i="20"/>
  <c r="CU20" i="20"/>
  <c r="J30" i="20"/>
  <c r="K30" i="20"/>
  <c r="O30" i="20"/>
  <c r="P30" i="20"/>
  <c r="T30" i="20"/>
  <c r="U30" i="20"/>
  <c r="Y30" i="20"/>
  <c r="Z30" i="20"/>
  <c r="AD30" i="20"/>
  <c r="AE30" i="20"/>
  <c r="AI30" i="20"/>
  <c r="AJ30" i="20"/>
  <c r="AN30" i="20"/>
  <c r="AO30" i="20"/>
  <c r="AS30" i="20"/>
  <c r="AT30" i="20"/>
  <c r="AX30" i="20"/>
  <c r="AY30" i="20"/>
  <c r="BC30" i="20"/>
  <c r="BD30" i="20"/>
  <c r="BH30" i="20"/>
  <c r="BI30" i="20"/>
  <c r="BM30" i="20"/>
  <c r="BN30" i="20"/>
  <c r="BR30" i="20"/>
  <c r="BS30" i="20"/>
  <c r="BW30" i="20"/>
  <c r="BX30" i="20"/>
  <c r="CB30" i="20"/>
  <c r="CC30" i="20"/>
  <c r="CG30" i="20"/>
  <c r="CH30" i="20"/>
  <c r="CL30" i="20"/>
  <c r="CM30" i="20"/>
  <c r="CQ30" i="20"/>
  <c r="CR30" i="20"/>
  <c r="CV30" i="20"/>
  <c r="CW30" i="20"/>
  <c r="J37" i="20"/>
  <c r="K37" i="20"/>
  <c r="O37" i="20"/>
  <c r="P37" i="20"/>
  <c r="T37" i="20"/>
  <c r="U37" i="20"/>
  <c r="Y37" i="20"/>
  <c r="Z37" i="20"/>
  <c r="AD37" i="20"/>
  <c r="AE37" i="20"/>
  <c r="AI37" i="20"/>
  <c r="AJ37" i="20"/>
  <c r="AN37" i="20"/>
  <c r="AO37" i="20"/>
  <c r="AS37" i="20"/>
  <c r="AT37" i="20"/>
  <c r="AX37" i="20"/>
  <c r="AY37" i="20"/>
  <c r="BC37" i="20"/>
  <c r="BD37" i="20"/>
  <c r="BH37" i="20"/>
  <c r="BI37" i="20"/>
  <c r="BM37" i="20"/>
  <c r="BN37" i="20"/>
  <c r="BR37" i="20"/>
  <c r="BS37" i="20"/>
  <c r="BW37" i="20"/>
  <c r="BX37" i="20"/>
  <c r="CB37" i="20"/>
  <c r="CC37" i="20"/>
  <c r="CG37" i="20"/>
  <c r="CH37" i="20"/>
  <c r="CL37" i="20"/>
  <c r="CM37" i="20"/>
  <c r="CQ37" i="20"/>
  <c r="CR37" i="20"/>
  <c r="CV37" i="20"/>
  <c r="CW37" i="20"/>
  <c r="K38" i="20"/>
  <c r="P38" i="20"/>
  <c r="U38" i="20"/>
  <c r="Z38" i="20"/>
  <c r="AE38" i="20"/>
  <c r="AJ38" i="20"/>
  <c r="AO38" i="20"/>
  <c r="AT38" i="20"/>
  <c r="AY38" i="20"/>
  <c r="BD38" i="20"/>
  <c r="BI38" i="20"/>
  <c r="BN38" i="20"/>
  <c r="BS38" i="20"/>
  <c r="BX38" i="20"/>
  <c r="CC38" i="20"/>
  <c r="CH38" i="20"/>
  <c r="CM38" i="20"/>
  <c r="CR38" i="20"/>
  <c r="CW38" i="20"/>
  <c r="J42" i="20"/>
  <c r="O42" i="20"/>
  <c r="T42" i="20"/>
  <c r="Y42" i="20"/>
  <c r="AD42" i="20"/>
  <c r="AI42" i="20"/>
  <c r="AN42" i="20"/>
  <c r="AS42" i="20"/>
  <c r="AX42" i="20"/>
  <c r="BC42" i="20"/>
  <c r="BH42" i="20"/>
  <c r="BM42" i="20"/>
  <c r="BR42" i="20"/>
  <c r="BW42" i="20"/>
  <c r="CB42" i="20"/>
  <c r="CG42" i="20"/>
  <c r="CL42" i="20"/>
  <c r="CQ42" i="20"/>
  <c r="CV42" i="20"/>
  <c r="I43" i="20"/>
  <c r="N43" i="20"/>
  <c r="S43" i="20"/>
  <c r="X43" i="20"/>
  <c r="AC43" i="20"/>
  <c r="AH43" i="20"/>
  <c r="AM43" i="20"/>
  <c r="AR43" i="20"/>
  <c r="AW43" i="20"/>
  <c r="BB43" i="20"/>
  <c r="BG43" i="20"/>
  <c r="BL43" i="20"/>
  <c r="BQ43" i="20"/>
  <c r="BV43" i="20"/>
  <c r="CA43" i="20"/>
  <c r="CF43" i="20"/>
  <c r="CK43" i="20"/>
  <c r="CP43" i="20"/>
  <c r="CU43" i="20"/>
  <c r="L47" i="20"/>
  <c r="L48" i="20" s="1"/>
  <c r="L49" i="20" s="1"/>
  <c r="L50" i="20" s="1"/>
  <c r="L51" i="20" s="1"/>
  <c r="L52" i="20" s="1"/>
  <c r="L53" i="20" s="1"/>
  <c r="K42" i="20" s="1"/>
  <c r="Q47" i="20"/>
  <c r="Q48" i="20" s="1"/>
  <c r="Q49" i="20" s="1"/>
  <c r="Q50" i="20" s="1"/>
  <c r="Q51" i="20" s="1"/>
  <c r="Q52" i="20" s="1"/>
  <c r="Q53" i="20" s="1"/>
  <c r="P42" i="20" s="1"/>
  <c r="V44" i="20"/>
  <c r="V45" i="20" s="1"/>
  <c r="V46" i="20" s="1"/>
  <c r="V47" i="20" s="1"/>
  <c r="V48" i="20" s="1"/>
  <c r="V49" i="20" s="1"/>
  <c r="V50" i="20" s="1"/>
  <c r="V51" i="20" s="1"/>
  <c r="V52" i="20" s="1"/>
  <c r="V53" i="20" s="1"/>
  <c r="AA44" i="20"/>
  <c r="AA45" i="20" s="1"/>
  <c r="AA46" i="20" s="1"/>
  <c r="AA47" i="20" s="1"/>
  <c r="AA48" i="20" s="1"/>
  <c r="AA49" i="20" s="1"/>
  <c r="AA50" i="20" s="1"/>
  <c r="AA51" i="20" s="1"/>
  <c r="AA52" i="20" s="1"/>
  <c r="AA53" i="20" s="1"/>
  <c r="AF44" i="20"/>
  <c r="AF45" i="20" s="1"/>
  <c r="AF46" i="20" s="1"/>
  <c r="AF47" i="20" s="1"/>
  <c r="AF48" i="20" s="1"/>
  <c r="AF49" i="20" s="1"/>
  <c r="AF50" i="20" s="1"/>
  <c r="AF51" i="20" s="1"/>
  <c r="AF52" i="20" s="1"/>
  <c r="AF53" i="20" s="1"/>
  <c r="AK44" i="20"/>
  <c r="AK45" i="20" s="1"/>
  <c r="AK46" i="20" s="1"/>
  <c r="AK47" i="20" s="1"/>
  <c r="AK48" i="20" s="1"/>
  <c r="AK49" i="20" s="1"/>
  <c r="AK50" i="20" s="1"/>
  <c r="AK51" i="20" s="1"/>
  <c r="AK52" i="20" s="1"/>
  <c r="AK53" i="20" s="1"/>
  <c r="AP44" i="20"/>
  <c r="AP45" i="20" s="1"/>
  <c r="AP46" i="20" s="1"/>
  <c r="AP47" i="20" s="1"/>
  <c r="AP48" i="20" s="1"/>
  <c r="AP49" i="20" s="1"/>
  <c r="AP50" i="20" s="1"/>
  <c r="AP51" i="20" s="1"/>
  <c r="AP52" i="20" s="1"/>
  <c r="AP53" i="20" s="1"/>
  <c r="AU44" i="20"/>
  <c r="AU45" i="20" s="1"/>
  <c r="AU46" i="20" s="1"/>
  <c r="AU47" i="20" s="1"/>
  <c r="AU48" i="20" s="1"/>
  <c r="AU49" i="20" s="1"/>
  <c r="AU50" i="20" s="1"/>
  <c r="AU51" i="20" s="1"/>
  <c r="AU52" i="20" s="1"/>
  <c r="AU53" i="20" s="1"/>
  <c r="AZ44" i="20"/>
  <c r="AZ45" i="20" s="1"/>
  <c r="AZ46" i="20" s="1"/>
  <c r="AZ47" i="20" s="1"/>
  <c r="AZ48" i="20" s="1"/>
  <c r="AZ49" i="20" s="1"/>
  <c r="AZ50" i="20" s="1"/>
  <c r="AZ51" i="20" s="1"/>
  <c r="AZ52" i="20" s="1"/>
  <c r="AZ53" i="20" s="1"/>
  <c r="BE44" i="20"/>
  <c r="BE45" i="20" s="1"/>
  <c r="BE46" i="20" s="1"/>
  <c r="BE47" i="20" s="1"/>
  <c r="BE48" i="20" s="1"/>
  <c r="BE49" i="20" s="1"/>
  <c r="BE50" i="20" s="1"/>
  <c r="BE51" i="20" s="1"/>
  <c r="BE52" i="20" s="1"/>
  <c r="BE53" i="20" s="1"/>
  <c r="BJ44" i="20"/>
  <c r="BJ45" i="20" s="1"/>
  <c r="BJ46" i="20" s="1"/>
  <c r="BJ47" i="20" s="1"/>
  <c r="BJ48" i="20" s="1"/>
  <c r="BJ49" i="20" s="1"/>
  <c r="BJ50" i="20" s="1"/>
  <c r="BJ51" i="20" s="1"/>
  <c r="BJ52" i="20" s="1"/>
  <c r="BJ53" i="20" s="1"/>
  <c r="BO44" i="20"/>
  <c r="BO45" i="20" s="1"/>
  <c r="BO46" i="20" s="1"/>
  <c r="BO47" i="20" s="1"/>
  <c r="BO48" i="20" s="1"/>
  <c r="BO49" i="20" s="1"/>
  <c r="BO50" i="20" s="1"/>
  <c r="BO51" i="20" s="1"/>
  <c r="BO52" i="20" s="1"/>
  <c r="BO53" i="20" s="1"/>
  <c r="BT44" i="20"/>
  <c r="BT45" i="20" s="1"/>
  <c r="BT46" i="20" s="1"/>
  <c r="BT47" i="20" s="1"/>
  <c r="BT48" i="20" s="1"/>
  <c r="BT49" i="20" s="1"/>
  <c r="BT50" i="20" s="1"/>
  <c r="BT51" i="20" s="1"/>
  <c r="BT52" i="20" s="1"/>
  <c r="BT53" i="20" s="1"/>
  <c r="BY44" i="20"/>
  <c r="BY45" i="20" s="1"/>
  <c r="BY46" i="20" s="1"/>
  <c r="BY47" i="20" s="1"/>
  <c r="BY48" i="20" s="1"/>
  <c r="BY49" i="20" s="1"/>
  <c r="BY50" i="20" s="1"/>
  <c r="BY51" i="20" s="1"/>
  <c r="BY52" i="20" s="1"/>
  <c r="BY53" i="20" s="1"/>
  <c r="CD44" i="20"/>
  <c r="CD45" i="20" s="1"/>
  <c r="CD46" i="20" s="1"/>
  <c r="CD47" i="20" s="1"/>
  <c r="CD48" i="20" s="1"/>
  <c r="CD49" i="20" s="1"/>
  <c r="CD50" i="20" s="1"/>
  <c r="CD51" i="20" s="1"/>
  <c r="CD52" i="20" s="1"/>
  <c r="CD53" i="20" s="1"/>
  <c r="CI44" i="20"/>
  <c r="CI45" i="20" s="1"/>
  <c r="CI46" i="20" s="1"/>
  <c r="CI47" i="20" s="1"/>
  <c r="CI48" i="20" s="1"/>
  <c r="CI49" i="20" s="1"/>
  <c r="CI50" i="20" s="1"/>
  <c r="CI51" i="20" s="1"/>
  <c r="CI52" i="20" s="1"/>
  <c r="CI53" i="20" s="1"/>
  <c r="CN44" i="20"/>
  <c r="CN45" i="20" s="1"/>
  <c r="CN46" i="20" s="1"/>
  <c r="CN47" i="20" s="1"/>
  <c r="CN48" i="20" s="1"/>
  <c r="CN49" i="20" s="1"/>
  <c r="CN50" i="20" s="1"/>
  <c r="CN51" i="20" s="1"/>
  <c r="CN52" i="20" s="1"/>
  <c r="CN53" i="20" s="1"/>
  <c r="CS44" i="20"/>
  <c r="CS45" i="20" s="1"/>
  <c r="CS46" i="20" s="1"/>
  <c r="CS47" i="20" s="1"/>
  <c r="CS48" i="20" s="1"/>
  <c r="CS49" i="20" s="1"/>
  <c r="CS50" i="20" s="1"/>
  <c r="CS51" i="20" s="1"/>
  <c r="CS52" i="20" s="1"/>
  <c r="CS53" i="20" s="1"/>
  <c r="J56" i="20"/>
  <c r="K56" i="20" s="1"/>
  <c r="O56" i="20"/>
  <c r="P56" i="20" s="1"/>
  <c r="T56" i="20"/>
  <c r="U56" i="20" s="1"/>
  <c r="Y56" i="20"/>
  <c r="Z56" i="20" s="1"/>
  <c r="AD56" i="20"/>
  <c r="AE56" i="20" s="1"/>
  <c r="AI56" i="20"/>
  <c r="AJ56" i="20" s="1"/>
  <c r="AN56" i="20"/>
  <c r="AO56" i="20" s="1"/>
  <c r="AS56" i="20"/>
  <c r="AT56" i="20" s="1"/>
  <c r="AX56" i="20"/>
  <c r="AY56" i="20" s="1"/>
  <c r="BC56" i="20"/>
  <c r="BD56" i="20" s="1"/>
  <c r="BH56" i="20"/>
  <c r="BI56" i="20" s="1"/>
  <c r="BM56" i="20"/>
  <c r="BN56" i="20" s="1"/>
  <c r="BR56" i="20"/>
  <c r="BS56" i="20" s="1"/>
  <c r="BW56" i="20"/>
  <c r="BX56" i="20" s="1"/>
  <c r="CB56" i="20"/>
  <c r="CC56" i="20" s="1"/>
  <c r="CG56" i="20"/>
  <c r="CH56" i="20" s="1"/>
  <c r="CL56" i="20"/>
  <c r="CM56" i="20" s="1"/>
  <c r="CQ56" i="20"/>
  <c r="CR56" i="20" s="1"/>
  <c r="CV56" i="20"/>
  <c r="CW56" i="20" s="1"/>
  <c r="K57" i="20"/>
  <c r="P57" i="20"/>
  <c r="U57" i="20"/>
  <c r="Z57" i="20"/>
  <c r="AE57" i="20"/>
  <c r="AJ57" i="20"/>
  <c r="AO57" i="20"/>
  <c r="AT57" i="20"/>
  <c r="AY57" i="20"/>
  <c r="BD57" i="20"/>
  <c r="BI57" i="20"/>
  <c r="BN57" i="20"/>
  <c r="BS57" i="20"/>
  <c r="BX57" i="20"/>
  <c r="CC57" i="20"/>
  <c r="CH57" i="20"/>
  <c r="CM57" i="20"/>
  <c r="CR57" i="20"/>
  <c r="CW57" i="20"/>
  <c r="J61" i="20"/>
  <c r="O61" i="20"/>
  <c r="T61" i="20"/>
  <c r="Y61" i="20"/>
  <c r="AD61" i="20"/>
  <c r="AI61" i="20"/>
  <c r="AN61" i="20"/>
  <c r="AS61" i="20"/>
  <c r="AX61" i="20"/>
  <c r="BC61" i="20"/>
  <c r="BH61" i="20"/>
  <c r="BM61" i="20"/>
  <c r="BR61" i="20"/>
  <c r="BW61" i="20"/>
  <c r="CB61" i="20"/>
  <c r="CG61" i="20"/>
  <c r="CL61" i="20"/>
  <c r="CQ61" i="20"/>
  <c r="CV61" i="20"/>
  <c r="E54" i="30"/>
  <c r="E55" i="30"/>
  <c r="W2" i="20" l="1"/>
  <c r="R3" i="20"/>
  <c r="AB2" i="20" l="1"/>
  <c r="W3" i="20"/>
  <c r="AG2" i="20" l="1"/>
  <c r="AB3" i="20"/>
  <c r="A1" i="43"/>
  <c r="A1" i="42"/>
  <c r="AL2" i="20" l="1"/>
  <c r="AG3" i="20"/>
  <c r="AQ2" i="20" l="1"/>
  <c r="AL3" i="20"/>
  <c r="AV2" i="20" l="1"/>
  <c r="AQ3" i="20"/>
  <c r="A1" i="40"/>
  <c r="C4" i="35"/>
  <c r="Y7" i="5"/>
  <c r="BA2" i="20" l="1"/>
  <c r="AV3" i="20"/>
  <c r="CX44" i="20"/>
  <c r="CX45" i="20" s="1"/>
  <c r="CX46" i="20" s="1"/>
  <c r="CX47" i="20" s="1"/>
  <c r="CX48" i="20" s="1"/>
  <c r="CX49" i="20" s="1"/>
  <c r="CX50" i="20" s="1"/>
  <c r="CX51" i="20" s="1"/>
  <c r="CX52" i="20" s="1"/>
  <c r="CX53" i="20" s="1"/>
  <c r="CW42" i="20" s="1"/>
  <c r="J17" i="35"/>
  <c r="G44" i="20"/>
  <c r="G45" i="20" s="1"/>
  <c r="G46" i="20" s="1"/>
  <c r="G47" i="20" s="1"/>
  <c r="G48" i="20" s="1"/>
  <c r="G49" i="20" s="1"/>
  <c r="G50" i="20" s="1"/>
  <c r="G51" i="20" s="1"/>
  <c r="G52" i="20" s="1"/>
  <c r="G53" i="20" s="1"/>
  <c r="F42" i="20" s="1"/>
  <c r="D3" i="35"/>
  <c r="L21" i="35"/>
  <c r="L19" i="35"/>
  <c r="L17" i="35"/>
  <c r="L16" i="35"/>
  <c r="L13" i="35"/>
  <c r="L11" i="35"/>
  <c r="L9" i="35"/>
  <c r="L7" i="35"/>
  <c r="L5" i="35"/>
  <c r="D16" i="20"/>
  <c r="D17" i="20"/>
  <c r="D18" i="20"/>
  <c r="D19" i="20"/>
  <c r="D20" i="20"/>
  <c r="D15" i="20"/>
  <c r="F2" i="22" s="1"/>
  <c r="BF2" i="20" l="1"/>
  <c r="BA3" i="20"/>
  <c r="J22" i="35"/>
  <c r="J21" i="35"/>
  <c r="J20" i="35"/>
  <c r="J19" i="35"/>
  <c r="J18" i="35"/>
  <c r="J16" i="35"/>
  <c r="J15" i="35"/>
  <c r="J14" i="35"/>
  <c r="J13" i="35"/>
  <c r="J12" i="35"/>
  <c r="J11" i="35"/>
  <c r="J10" i="35"/>
  <c r="J9" i="35"/>
  <c r="J8" i="35"/>
  <c r="J7" i="35"/>
  <c r="J6" i="35"/>
  <c r="J5" i="35"/>
  <c r="J4" i="35"/>
  <c r="J3" i="35"/>
  <c r="BK2" i="20" l="1"/>
  <c r="BF3" i="20"/>
  <c r="H19" i="35"/>
  <c r="H20" i="35"/>
  <c r="BP2" i="20" l="1"/>
  <c r="BK3" i="20"/>
  <c r="BU2" i="20" l="1"/>
  <c r="BP3" i="20"/>
  <c r="BZ2" i="20" l="1"/>
  <c r="BU3" i="20"/>
  <c r="K1" i="22"/>
  <c r="A1" i="35"/>
  <c r="BZ3" i="20" l="1"/>
  <c r="CE2" i="20"/>
  <c r="N2" i="26"/>
  <c r="CJ2" i="20" l="1"/>
  <c r="CE3" i="20"/>
  <c r="B2" i="26"/>
  <c r="CO2" i="20" l="1"/>
  <c r="CJ3" i="20"/>
  <c r="A2" i="26"/>
  <c r="A3" i="35" s="1"/>
  <c r="A2" i="29" l="1"/>
  <c r="A3" i="29"/>
  <c r="A9" i="29"/>
  <c r="A15" i="29"/>
  <c r="A5" i="29"/>
  <c r="A6" i="29"/>
  <c r="A7" i="29"/>
  <c r="A8" i="29"/>
  <c r="A14" i="29"/>
  <c r="A4" i="29"/>
  <c r="A10" i="29"/>
  <c r="A11" i="29"/>
  <c r="A12" i="29"/>
  <c r="A13" i="29"/>
  <c r="CT2" i="20"/>
  <c r="CT3" i="20" s="1"/>
  <c r="CO3" i="20"/>
  <c r="F39" i="39"/>
  <c r="F37" i="39"/>
  <c r="F35" i="39"/>
  <c r="F33" i="39"/>
  <c r="F31" i="39"/>
  <c r="F29" i="39"/>
  <c r="F27" i="39"/>
  <c r="F25" i="39"/>
  <c r="F23" i="39"/>
  <c r="F21" i="39"/>
  <c r="F19" i="39"/>
  <c r="F17" i="39"/>
  <c r="F15" i="39"/>
  <c r="F13" i="39"/>
  <c r="R92" i="30" l="1"/>
  <c r="R93" i="30"/>
  <c r="R94" i="30"/>
  <c r="R95" i="30"/>
  <c r="R96" i="30"/>
  <c r="R97" i="30"/>
  <c r="R98" i="30"/>
  <c r="R99" i="30"/>
  <c r="R100" i="30"/>
  <c r="R101" i="30"/>
  <c r="R102" i="30"/>
  <c r="R103" i="30"/>
  <c r="R104" i="30"/>
  <c r="R105" i="30"/>
  <c r="R106" i="30"/>
  <c r="R107" i="30"/>
  <c r="R108" i="30"/>
  <c r="R109" i="30"/>
  <c r="R110" i="30"/>
  <c r="R111" i="30"/>
  <c r="R112" i="30"/>
  <c r="R113" i="30"/>
  <c r="R114" i="30"/>
  <c r="R115" i="30"/>
  <c r="R116" i="30"/>
  <c r="R117" i="30"/>
  <c r="R91" i="30"/>
  <c r="Q92" i="30" l="1"/>
  <c r="A356" i="21"/>
  <c r="P355" i="21"/>
  <c r="A329" i="21"/>
  <c r="A330" i="21" s="1"/>
  <c r="A331" i="21" s="1"/>
  <c r="A332" i="21" s="1"/>
  <c r="A333" i="21" s="1"/>
  <c r="A334" i="21" s="1"/>
  <c r="A335" i="21" s="1"/>
  <c r="A336" i="21" s="1"/>
  <c r="A337" i="21" s="1"/>
  <c r="A338" i="21" s="1"/>
  <c r="A339" i="21" s="1"/>
  <c r="A340" i="21" s="1"/>
  <c r="A341" i="21" s="1"/>
  <c r="A342" i="21" s="1"/>
  <c r="A343" i="21" s="1"/>
  <c r="A344" i="21" s="1"/>
  <c r="A345" i="21" s="1"/>
  <c r="A346" i="21" s="1"/>
  <c r="A347" i="21" s="1"/>
  <c r="A348" i="21" s="1"/>
  <c r="A349" i="21" s="1"/>
  <c r="A350" i="21" s="1"/>
  <c r="A351" i="21" s="1"/>
  <c r="A352" i="21" s="1"/>
  <c r="A353" i="21" s="1"/>
  <c r="A354" i="21" s="1"/>
  <c r="P328" i="21"/>
  <c r="A302" i="21"/>
  <c r="A303" i="21" s="1"/>
  <c r="A304" i="21" s="1"/>
  <c r="A305" i="21" s="1"/>
  <c r="A306" i="21" s="1"/>
  <c r="A307" i="21" s="1"/>
  <c r="A308" i="21" s="1"/>
  <c r="A309" i="21" s="1"/>
  <c r="A310" i="21" s="1"/>
  <c r="A311" i="21" s="1"/>
  <c r="A312" i="21" s="1"/>
  <c r="A313" i="21" s="1"/>
  <c r="A314" i="21" s="1"/>
  <c r="A315" i="21" s="1"/>
  <c r="A316" i="21" s="1"/>
  <c r="A317" i="21" s="1"/>
  <c r="A318" i="21" s="1"/>
  <c r="A319" i="21" s="1"/>
  <c r="A320" i="21" s="1"/>
  <c r="A321" i="21" s="1"/>
  <c r="A322" i="21" s="1"/>
  <c r="A323" i="21" s="1"/>
  <c r="A324" i="21" s="1"/>
  <c r="A325" i="21" s="1"/>
  <c r="A326" i="21" s="1"/>
  <c r="A327" i="21" s="1"/>
  <c r="P301" i="21"/>
  <c r="A275" i="21"/>
  <c r="P274" i="21"/>
  <c r="A248" i="21"/>
  <c r="P247" i="21"/>
  <c r="A221" i="21"/>
  <c r="A222" i="21" s="1"/>
  <c r="A223" i="21" s="1"/>
  <c r="A224" i="21" s="1"/>
  <c r="A225" i="21" s="1"/>
  <c r="A226" i="21" s="1"/>
  <c r="A227" i="21" s="1"/>
  <c r="A228" i="21" s="1"/>
  <c r="A229" i="21" s="1"/>
  <c r="A230" i="21" s="1"/>
  <c r="A231" i="21" s="1"/>
  <c r="A232" i="21" s="1"/>
  <c r="A233" i="21" s="1"/>
  <c r="A234" i="21" s="1"/>
  <c r="A235" i="21" s="1"/>
  <c r="A236" i="21" s="1"/>
  <c r="A237" i="21" s="1"/>
  <c r="A238" i="21" s="1"/>
  <c r="A239" i="21" s="1"/>
  <c r="A240" i="21" s="1"/>
  <c r="A241" i="21" s="1"/>
  <c r="A242" i="21" s="1"/>
  <c r="A243" i="21" s="1"/>
  <c r="A244" i="21" s="1"/>
  <c r="A245" i="21" s="1"/>
  <c r="A246" i="21" s="1"/>
  <c r="P220" i="21"/>
  <c r="A194" i="21"/>
  <c r="A195" i="21" s="1"/>
  <c r="A196" i="21" s="1"/>
  <c r="A197" i="21" s="1"/>
  <c r="A198" i="21" s="1"/>
  <c r="A199" i="21" s="1"/>
  <c r="A200" i="21" s="1"/>
  <c r="A201" i="21" s="1"/>
  <c r="A202" i="21" s="1"/>
  <c r="A203" i="21" s="1"/>
  <c r="A204" i="21" s="1"/>
  <c r="A205" i="21" s="1"/>
  <c r="A206" i="21" s="1"/>
  <c r="A207" i="21" s="1"/>
  <c r="A208" i="21" s="1"/>
  <c r="A209" i="21" s="1"/>
  <c r="A210" i="21" s="1"/>
  <c r="A211" i="21" s="1"/>
  <c r="A212" i="21" s="1"/>
  <c r="A213" i="21" s="1"/>
  <c r="A214" i="21" s="1"/>
  <c r="A215" i="21" s="1"/>
  <c r="A216" i="21" s="1"/>
  <c r="A217" i="21" s="1"/>
  <c r="A218" i="21" s="1"/>
  <c r="A219" i="21" s="1"/>
  <c r="A167" i="21"/>
  <c r="A168" i="21" s="1"/>
  <c r="A169" i="21" s="1"/>
  <c r="A170" i="21" s="1"/>
  <c r="A171" i="21" s="1"/>
  <c r="A172" i="21" s="1"/>
  <c r="A173" i="21" s="1"/>
  <c r="A174" i="21" s="1"/>
  <c r="A175" i="21" s="1"/>
  <c r="A176" i="21" s="1"/>
  <c r="A177" i="21" s="1"/>
  <c r="A178" i="21" s="1"/>
  <c r="A179" i="21" s="1"/>
  <c r="A180" i="21" s="1"/>
  <c r="A181" i="21" s="1"/>
  <c r="A182" i="21" s="1"/>
  <c r="A183" i="21" s="1"/>
  <c r="A184" i="21" s="1"/>
  <c r="A185" i="21" s="1"/>
  <c r="A186" i="21" s="1"/>
  <c r="A187" i="21" s="1"/>
  <c r="A188" i="21" s="1"/>
  <c r="A189" i="21" s="1"/>
  <c r="A190" i="21" s="1"/>
  <c r="A191" i="21" s="1"/>
  <c r="A192" i="21" s="1"/>
  <c r="P166" i="21"/>
  <c r="A140" i="21"/>
  <c r="P139" i="21"/>
  <c r="A113" i="21"/>
  <c r="P112" i="21"/>
  <c r="A86" i="2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P85" i="21"/>
  <c r="A59" i="2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P58" i="21"/>
  <c r="A32" i="2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P31" i="21"/>
  <c r="G22" i="35"/>
  <c r="G21" i="35"/>
  <c r="G20" i="35"/>
  <c r="G19" i="35"/>
  <c r="G18" i="35"/>
  <c r="G17" i="35"/>
  <c r="G16" i="35"/>
  <c r="G15" i="35"/>
  <c r="G14" i="35"/>
  <c r="G13" i="35"/>
  <c r="G12" i="35"/>
  <c r="G11" i="35"/>
  <c r="G10" i="35"/>
  <c r="G9" i="35"/>
  <c r="G8" i="35"/>
  <c r="G7" i="35"/>
  <c r="G6" i="35"/>
  <c r="G5" i="35"/>
  <c r="G4" i="35"/>
  <c r="G3" i="35"/>
  <c r="H21" i="35"/>
  <c r="H17" i="35"/>
  <c r="H15" i="35"/>
  <c r="H13" i="35"/>
  <c r="H11" i="35"/>
  <c r="H10" i="35"/>
  <c r="H7" i="35"/>
  <c r="A357" i="21" l="1"/>
  <c r="A358" i="21" s="1"/>
  <c r="A359" i="21" s="1"/>
  <c r="A360" i="21" s="1"/>
  <c r="A361" i="21" s="1"/>
  <c r="A362" i="21" s="1"/>
  <c r="A363" i="21" s="1"/>
  <c r="A364" i="21" s="1"/>
  <c r="A365" i="21" s="1"/>
  <c r="A366" i="21" s="1"/>
  <c r="A367" i="21" s="1"/>
  <c r="A368" i="21" s="1"/>
  <c r="A369" i="21" s="1"/>
  <c r="A370" i="21" s="1"/>
  <c r="A371" i="21" s="1"/>
  <c r="A372" i="21" s="1"/>
  <c r="A373" i="21" s="1"/>
  <c r="A374" i="21" s="1"/>
  <c r="A375" i="21" s="1"/>
  <c r="A376" i="21" s="1"/>
  <c r="A377" i="21" s="1"/>
  <c r="A378" i="21" s="1"/>
  <c r="A379" i="21" s="1"/>
  <c r="A380" i="21" s="1"/>
  <c r="A381" i="21" s="1"/>
  <c r="A276" i="21"/>
  <c r="A277" i="21" s="1"/>
  <c r="A278" i="21" s="1"/>
  <c r="A279" i="21" s="1"/>
  <c r="A280" i="21" s="1"/>
  <c r="A281" i="21" s="1"/>
  <c r="A282" i="21" s="1"/>
  <c r="A283" i="21" s="1"/>
  <c r="A284" i="21" s="1"/>
  <c r="A285" i="21" s="1"/>
  <c r="A286" i="21" s="1"/>
  <c r="A287" i="21" s="1"/>
  <c r="A288" i="21" s="1"/>
  <c r="A289" i="21" s="1"/>
  <c r="A290" i="21" s="1"/>
  <c r="A291" i="21" s="1"/>
  <c r="A292" i="21" s="1"/>
  <c r="A293" i="21" s="1"/>
  <c r="A294" i="21" s="1"/>
  <c r="A295" i="21" s="1"/>
  <c r="A296" i="21" s="1"/>
  <c r="A297" i="21" s="1"/>
  <c r="A298" i="21" s="1"/>
  <c r="A299" i="21" s="1"/>
  <c r="A300" i="21" s="1"/>
  <c r="A249" i="21"/>
  <c r="A250" i="21" s="1"/>
  <c r="A251" i="21" s="1"/>
  <c r="A252" i="21" s="1"/>
  <c r="A253" i="21" s="1"/>
  <c r="A254" i="21" s="1"/>
  <c r="A255" i="21" s="1"/>
  <c r="A256" i="21" s="1"/>
  <c r="A257" i="21" s="1"/>
  <c r="A258" i="21" s="1"/>
  <c r="A259" i="21" s="1"/>
  <c r="A260" i="21" s="1"/>
  <c r="A261" i="21" s="1"/>
  <c r="A262" i="21" s="1"/>
  <c r="A263" i="21" s="1"/>
  <c r="A264" i="21" s="1"/>
  <c r="A265" i="21" s="1"/>
  <c r="A266" i="21" s="1"/>
  <c r="A267" i="21" s="1"/>
  <c r="A268" i="21" s="1"/>
  <c r="A269" i="21" s="1"/>
  <c r="A270" i="21" s="1"/>
  <c r="A271" i="21" s="1"/>
  <c r="A272" i="21" s="1"/>
  <c r="A273" i="21" s="1"/>
  <c r="A141" i="21"/>
  <c r="A142" i="21" s="1"/>
  <c r="A143" i="21" s="1"/>
  <c r="A144" i="21" s="1"/>
  <c r="A145" i="21" s="1"/>
  <c r="A146" i="21" s="1"/>
  <c r="A147" i="21" s="1"/>
  <c r="A148" i="21" s="1"/>
  <c r="A149" i="21" s="1"/>
  <c r="A150" i="21" s="1"/>
  <c r="A151" i="21" s="1"/>
  <c r="A152" i="21" s="1"/>
  <c r="A153" i="21" s="1"/>
  <c r="A154" i="21" s="1"/>
  <c r="A155" i="21" s="1"/>
  <c r="A156" i="21" s="1"/>
  <c r="A157" i="21" s="1"/>
  <c r="A158" i="21" s="1"/>
  <c r="A159" i="21" s="1"/>
  <c r="A160" i="21" s="1"/>
  <c r="A161" i="21" s="1"/>
  <c r="A162" i="21" s="1"/>
  <c r="A163" i="21" s="1"/>
  <c r="A164" i="21" s="1"/>
  <c r="A165" i="21" s="1"/>
  <c r="A114" i="21"/>
  <c r="A115" i="21" s="1"/>
  <c r="A116" i="21" s="1"/>
  <c r="A117" i="21" s="1"/>
  <c r="A118" i="21" s="1"/>
  <c r="A119" i="21" s="1"/>
  <c r="A120" i="21" s="1"/>
  <c r="A121" i="21" s="1"/>
  <c r="A122" i="21" s="1"/>
  <c r="A123" i="21" s="1"/>
  <c r="A124" i="21" s="1"/>
  <c r="A125" i="21" s="1"/>
  <c r="A126" i="21" s="1"/>
  <c r="A127" i="21" s="1"/>
  <c r="A128" i="21" s="1"/>
  <c r="A129" i="21" s="1"/>
  <c r="A130" i="21" s="1"/>
  <c r="A131" i="21" s="1"/>
  <c r="A132" i="21" s="1"/>
  <c r="A133" i="21" s="1"/>
  <c r="A134" i="21" s="1"/>
  <c r="A135" i="21" s="1"/>
  <c r="A136" i="21" s="1"/>
  <c r="A137" i="21" s="1"/>
  <c r="A138" i="21" s="1"/>
  <c r="L4" i="35"/>
  <c r="L3" i="35"/>
  <c r="L6" i="35"/>
  <c r="C5" i="35"/>
  <c r="D5" i="35"/>
  <c r="E5" i="35"/>
  <c r="F5" i="35"/>
  <c r="C6" i="35"/>
  <c r="D6" i="35"/>
  <c r="E6" i="35"/>
  <c r="F6" i="35"/>
  <c r="C7" i="35"/>
  <c r="D7" i="35"/>
  <c r="E7" i="35"/>
  <c r="F7" i="35"/>
  <c r="C8" i="35"/>
  <c r="D8" i="35"/>
  <c r="E8" i="35"/>
  <c r="F8" i="35"/>
  <c r="K8" i="35"/>
  <c r="C9" i="35"/>
  <c r="D9" i="35"/>
  <c r="E9" i="35"/>
  <c r="F9" i="35"/>
  <c r="C10" i="35"/>
  <c r="D10" i="35"/>
  <c r="E10" i="35"/>
  <c r="F10" i="35"/>
  <c r="K10" i="35"/>
  <c r="C11" i="35"/>
  <c r="D11" i="35"/>
  <c r="E11" i="35"/>
  <c r="F11" i="35"/>
  <c r="C12" i="35"/>
  <c r="D12" i="35"/>
  <c r="E12" i="35"/>
  <c r="F12" i="35"/>
  <c r="K12" i="35"/>
  <c r="C13" i="35"/>
  <c r="D13" i="35"/>
  <c r="E13" i="35"/>
  <c r="F13" i="35"/>
  <c r="C14" i="35"/>
  <c r="D14" i="35"/>
  <c r="E14" i="35"/>
  <c r="F14" i="35"/>
  <c r="C15" i="35"/>
  <c r="D15" i="35"/>
  <c r="E15" i="35"/>
  <c r="F15" i="35"/>
  <c r="K15" i="35"/>
  <c r="C16" i="35"/>
  <c r="D16" i="35"/>
  <c r="E16" i="35"/>
  <c r="F16" i="35"/>
  <c r="C17" i="35"/>
  <c r="D17" i="35"/>
  <c r="E17" i="35"/>
  <c r="F17" i="35"/>
  <c r="C18" i="35"/>
  <c r="D18" i="35"/>
  <c r="E18" i="35"/>
  <c r="F18" i="35"/>
  <c r="K18" i="35"/>
  <c r="C19" i="35"/>
  <c r="D19" i="35"/>
  <c r="E19" i="35"/>
  <c r="F19" i="35"/>
  <c r="K19" i="35"/>
  <c r="C20" i="35"/>
  <c r="D20" i="35"/>
  <c r="E20" i="35"/>
  <c r="F20" i="35"/>
  <c r="C21" i="35"/>
  <c r="D21" i="35"/>
  <c r="E21" i="35"/>
  <c r="F21" i="35"/>
  <c r="C22" i="35"/>
  <c r="D22" i="35"/>
  <c r="E22" i="35"/>
  <c r="F22" i="35"/>
  <c r="K22" i="35"/>
  <c r="A5" i="21"/>
  <c r="AB2" i="26" l="1"/>
  <c r="Q76" i="5" s="1"/>
  <c r="AA2" i="26"/>
  <c r="Z2" i="26"/>
  <c r="Y2" i="26"/>
  <c r="AC2" i="26"/>
  <c r="S77" i="5" s="1"/>
  <c r="H4" i="35"/>
  <c r="K4" i="35"/>
  <c r="F4" i="35"/>
  <c r="E4" i="35"/>
  <c r="D4" i="35"/>
  <c r="F3" i="35"/>
  <c r="E3" i="35"/>
  <c r="C3" i="35"/>
  <c r="B4" i="35" s="1"/>
  <c r="P4" i="21"/>
  <c r="A3" i="31"/>
  <c r="A4" i="31"/>
  <c r="A5" i="31"/>
  <c r="A6" i="31"/>
  <c r="A7" i="31"/>
  <c r="A8" i="31"/>
  <c r="A9" i="31"/>
  <c r="A10" i="31"/>
  <c r="A11" i="31"/>
  <c r="A12" i="31"/>
  <c r="A13" i="31"/>
  <c r="A14" i="31"/>
  <c r="A15" i="31"/>
  <c r="A2" i="31"/>
  <c r="B5" i="35" l="1"/>
  <c r="B7" i="35"/>
  <c r="B3" i="35"/>
  <c r="H116" i="21"/>
  <c r="H224" i="21"/>
  <c r="H62" i="21"/>
  <c r="H359" i="21"/>
  <c r="H197" i="21"/>
  <c r="H35" i="21"/>
  <c r="H332" i="21"/>
  <c r="H170" i="21"/>
  <c r="H8" i="21"/>
  <c r="C11" i="21" s="1"/>
  <c r="H305" i="21"/>
  <c r="H143" i="21"/>
  <c r="H278" i="21"/>
  <c r="H251" i="21"/>
  <c r="H89" i="21"/>
  <c r="F24" i="5"/>
  <c r="B11" i="35"/>
  <c r="B18" i="35"/>
  <c r="B12" i="35"/>
  <c r="B17" i="35"/>
  <c r="B22" i="35"/>
  <c r="B21" i="35"/>
  <c r="B15" i="35"/>
  <c r="B9" i="35"/>
  <c r="B16" i="35"/>
  <c r="B10" i="35"/>
  <c r="B20" i="35"/>
  <c r="B14" i="35"/>
  <c r="B8" i="35"/>
  <c r="B19" i="35"/>
  <c r="B13" i="35"/>
  <c r="F37" i="5"/>
  <c r="F36" i="5"/>
  <c r="E14" i="31"/>
  <c r="CN10" i="20" s="1"/>
  <c r="E13" i="31"/>
  <c r="E7" i="31"/>
  <c r="E15" i="31"/>
  <c r="E9" i="31"/>
  <c r="E12" i="31"/>
  <c r="CX10" i="20" s="1"/>
  <c r="E6" i="31"/>
  <c r="E5" i="31"/>
  <c r="E4" i="31"/>
  <c r="L8" i="20" s="1"/>
  <c r="E3" i="31"/>
  <c r="G9" i="20" s="1"/>
  <c r="E11" i="31"/>
  <c r="E10" i="31"/>
  <c r="E8" i="31"/>
  <c r="B6" i="35"/>
  <c r="E2" i="31"/>
  <c r="G8" i="20" s="1"/>
  <c r="O22" i="42" l="1"/>
  <c r="AD34" i="5"/>
  <c r="I12" i="40" s="1"/>
  <c r="H4" i="42"/>
  <c r="M4" i="42"/>
  <c r="J4" i="42"/>
  <c r="N3" i="42"/>
  <c r="H3" i="42"/>
  <c r="G3" i="42"/>
  <c r="L3" i="42"/>
  <c r="F3" i="42"/>
  <c r="E3" i="42"/>
  <c r="P3" i="42" s="1"/>
  <c r="O3" i="42"/>
  <c r="I3" i="42"/>
  <c r="E4" i="42"/>
  <c r="P4" i="42" s="1"/>
  <c r="O4" i="42"/>
  <c r="L4" i="42"/>
  <c r="I4" i="42"/>
  <c r="N4" i="42"/>
  <c r="G4" i="42"/>
  <c r="F4" i="42"/>
  <c r="L11" i="20"/>
  <c r="AP11" i="20"/>
  <c r="BT11" i="20"/>
  <c r="BE11" i="20"/>
  <c r="AU11" i="20"/>
  <c r="CI11" i="20"/>
  <c r="V11" i="20"/>
  <c r="AZ11" i="20"/>
  <c r="CD11" i="20"/>
  <c r="CN11" i="20"/>
  <c r="AK11" i="20"/>
  <c r="BO11" i="20"/>
  <c r="CS11" i="20"/>
  <c r="AA11" i="20"/>
  <c r="CX11" i="20"/>
  <c r="BT12" i="20"/>
  <c r="Q9" i="20"/>
  <c r="BY11" i="20"/>
  <c r="CI9" i="20"/>
  <c r="AZ13" i="20"/>
  <c r="BJ11" i="20"/>
  <c r="BO13" i="20"/>
  <c r="BE12" i="20"/>
  <c r="L10" i="20"/>
  <c r="AP10" i="20"/>
  <c r="BT10" i="20"/>
  <c r="AA10" i="20"/>
  <c r="AU10" i="20"/>
  <c r="BY10" i="20"/>
  <c r="Q11" i="20"/>
  <c r="V10" i="20"/>
  <c r="AZ10" i="20"/>
  <c r="CD10" i="20"/>
  <c r="CI10" i="20"/>
  <c r="AF10" i="20"/>
  <c r="BJ10" i="20"/>
  <c r="BE10" i="20"/>
  <c r="BO10" i="20"/>
  <c r="CS10" i="20"/>
  <c r="AD26" i="5"/>
  <c r="I4" i="40" s="1"/>
  <c r="L12" i="20"/>
  <c r="AP12" i="20"/>
  <c r="AU12" i="20"/>
  <c r="BY12" i="20"/>
  <c r="Q13" i="20"/>
  <c r="V12" i="20"/>
  <c r="AZ12" i="20"/>
  <c r="CD12" i="20"/>
  <c r="CI12" i="20"/>
  <c r="AF12" i="20"/>
  <c r="BJ12" i="20"/>
  <c r="CN12" i="20"/>
  <c r="AK12" i="20"/>
  <c r="BO12" i="20"/>
  <c r="CS12" i="20"/>
  <c r="G12" i="20"/>
  <c r="CX12" i="20"/>
  <c r="L13" i="20"/>
  <c r="AP13" i="20"/>
  <c r="BT13" i="20"/>
  <c r="AA13" i="20"/>
  <c r="Q8" i="20"/>
  <c r="AU13" i="20"/>
  <c r="BY13" i="20"/>
  <c r="BE13" i="20"/>
  <c r="CD13" i="20"/>
  <c r="AF13" i="20"/>
  <c r="BJ13" i="20"/>
  <c r="CN13" i="20"/>
  <c r="CI13" i="20"/>
  <c r="AK13" i="20"/>
  <c r="CS13" i="20"/>
  <c r="CX13" i="20"/>
  <c r="AA8" i="20"/>
  <c r="V8" i="20"/>
  <c r="AP9" i="20"/>
  <c r="Q12" i="20"/>
  <c r="V13" i="20"/>
  <c r="AF11" i="20"/>
  <c r="AA12" i="20"/>
  <c r="AK10" i="20"/>
  <c r="G11" i="20"/>
  <c r="L9" i="20"/>
  <c r="BT9" i="20"/>
  <c r="AU9" i="20"/>
  <c r="BY9" i="20"/>
  <c r="Q10" i="20"/>
  <c r="V9" i="20"/>
  <c r="AZ9" i="20"/>
  <c r="CD9" i="20"/>
  <c r="BE9" i="20"/>
  <c r="AF9" i="20"/>
  <c r="BJ9" i="20"/>
  <c r="AA9" i="20"/>
  <c r="AK9" i="20"/>
  <c r="BO9" i="20"/>
  <c r="CS9" i="20"/>
  <c r="G10" i="20"/>
  <c r="CX9" i="20"/>
  <c r="CN9" i="20"/>
  <c r="G13" i="20"/>
  <c r="J7" i="42"/>
  <c r="F10" i="42"/>
  <c r="E17" i="42"/>
  <c r="P17" i="42" s="1"/>
  <c r="I11" i="42"/>
  <c r="O9" i="42"/>
  <c r="O18" i="42"/>
  <c r="N7" i="42"/>
  <c r="M19" i="42"/>
  <c r="H20" i="42"/>
  <c r="F9" i="42"/>
  <c r="L17" i="42"/>
  <c r="N11" i="42"/>
  <c r="O11" i="42"/>
  <c r="E12" i="42"/>
  <c r="P12" i="42" s="1"/>
  <c r="E18" i="42"/>
  <c r="P18" i="42" s="1"/>
  <c r="G16" i="42"/>
  <c r="H16" i="42"/>
  <c r="E5" i="42"/>
  <c r="P5" i="42" s="1"/>
  <c r="L11" i="42"/>
  <c r="H12" i="42"/>
  <c r="E20" i="42"/>
  <c r="P20" i="42" s="1"/>
  <c r="F20" i="42"/>
  <c r="J15" i="42"/>
  <c r="F16" i="42"/>
  <c r="L20" i="42"/>
  <c r="H11" i="42"/>
  <c r="F18" i="42"/>
  <c r="O17" i="42"/>
  <c r="H22" i="42"/>
  <c r="M15" i="42"/>
  <c r="F22" i="42"/>
  <c r="I10" i="42"/>
  <c r="N21" i="42"/>
  <c r="L6" i="42"/>
  <c r="G13" i="42"/>
  <c r="F13" i="42"/>
  <c r="M10" i="42"/>
  <c r="F14" i="42"/>
  <c r="F6" i="42"/>
  <c r="M12" i="42"/>
  <c r="I13" i="42"/>
  <c r="H21" i="42"/>
  <c r="L14" i="42"/>
  <c r="G19" i="42"/>
  <c r="G9" i="42"/>
  <c r="F11" i="42"/>
  <c r="H13" i="42"/>
  <c r="G22" i="42"/>
  <c r="F15" i="42"/>
  <c r="G15" i="42"/>
  <c r="J17" i="42"/>
  <c r="N13" i="42"/>
  <c r="I12" i="42"/>
  <c r="J19" i="42"/>
  <c r="H8" i="42"/>
  <c r="O14" i="42"/>
  <c r="I21" i="42"/>
  <c r="I16" i="42"/>
  <c r="O16" i="42"/>
  <c r="F12" i="42"/>
  <c r="M18" i="42"/>
  <c r="I19" i="42"/>
  <c r="H17" i="42"/>
  <c r="H19" i="42"/>
  <c r="O19" i="42"/>
  <c r="G5" i="42"/>
  <c r="L21" i="42"/>
  <c r="I20" i="42"/>
  <c r="G10" i="42"/>
  <c r="L5" i="42"/>
  <c r="F21" i="42"/>
  <c r="H14" i="42"/>
  <c r="M8" i="42"/>
  <c r="O12" i="42"/>
  <c r="E9" i="42"/>
  <c r="P9" i="42" s="1"/>
  <c r="E14" i="42"/>
  <c r="P14" i="42" s="1"/>
  <c r="I17" i="42"/>
  <c r="I9" i="42"/>
  <c r="E16" i="42"/>
  <c r="P16" i="42" s="1"/>
  <c r="L16" i="42"/>
  <c r="E8" i="42"/>
  <c r="P8" i="42" s="1"/>
  <c r="G21" i="42"/>
  <c r="E10" i="42"/>
  <c r="P10" i="42" s="1"/>
  <c r="E21" i="42"/>
  <c r="P21" i="42" s="1"/>
  <c r="E19" i="42"/>
  <c r="P19" i="42" s="1"/>
  <c r="I14" i="42"/>
  <c r="F8" i="42"/>
  <c r="N19" i="42"/>
  <c r="O7" i="42"/>
  <c r="H18" i="42"/>
  <c r="I18" i="42"/>
  <c r="G7" i="42"/>
  <c r="F17" i="42"/>
  <c r="M22" i="42"/>
  <c r="G18" i="42"/>
  <c r="O6" i="42"/>
  <c r="E7" i="42"/>
  <c r="P7" i="42" s="1"/>
  <c r="F7" i="42"/>
  <c r="I15" i="42"/>
  <c r="E22" i="42"/>
  <c r="P22" i="42" s="1"/>
  <c r="L22" i="42"/>
  <c r="L12" i="42"/>
  <c r="G8" i="42"/>
  <c r="H9" i="42"/>
  <c r="I7" i="42"/>
  <c r="F19" i="42"/>
  <c r="J10" i="42"/>
  <c r="I6" i="42"/>
  <c r="J21" i="42"/>
  <c r="H10" i="42"/>
  <c r="H6" i="42"/>
  <c r="L18" i="42"/>
  <c r="E11" i="42"/>
  <c r="P11" i="42" s="1"/>
  <c r="H7" i="42"/>
  <c r="E13" i="42"/>
  <c r="P13" i="42" s="1"/>
  <c r="G12" i="42"/>
  <c r="L7" i="42"/>
  <c r="O15" i="42"/>
  <c r="L13" i="42"/>
  <c r="N17" i="42"/>
  <c r="J11" i="42"/>
  <c r="L10" i="42"/>
  <c r="N5" i="42"/>
  <c r="E15" i="42"/>
  <c r="P15" i="42" s="1"/>
  <c r="H15" i="42"/>
  <c r="O13" i="42"/>
  <c r="O21" i="42"/>
  <c r="H5" i="42"/>
  <c r="I5" i="42"/>
  <c r="G11" i="42"/>
  <c r="E6" i="42"/>
  <c r="P6" i="42" s="1"/>
  <c r="L9" i="42"/>
  <c r="N9" i="42"/>
  <c r="F5" i="42"/>
  <c r="G20" i="42"/>
  <c r="J13" i="42"/>
  <c r="G14" i="42"/>
  <c r="O8" i="42"/>
  <c r="I22" i="42"/>
  <c r="O10" i="42"/>
  <c r="G6" i="42"/>
  <c r="N6" i="42"/>
  <c r="G17" i="42"/>
  <c r="L15" i="42"/>
  <c r="J20" i="42"/>
  <c r="L8" i="42"/>
  <c r="O20" i="42"/>
  <c r="I8" i="42"/>
  <c r="N16" i="42"/>
  <c r="L19" i="42"/>
  <c r="C2" i="40"/>
  <c r="B2" i="40"/>
  <c r="AD24" i="5"/>
  <c r="I2" i="40" s="1"/>
  <c r="C14" i="40"/>
  <c r="B14" i="40"/>
  <c r="C15" i="40"/>
  <c r="B15" i="40"/>
  <c r="F33" i="5"/>
  <c r="F27" i="5"/>
  <c r="F26" i="5"/>
  <c r="F34" i="5"/>
  <c r="F25" i="5"/>
  <c r="F28" i="5"/>
  <c r="F35" i="5"/>
  <c r="F31" i="5"/>
  <c r="F29" i="5"/>
  <c r="F30" i="5"/>
  <c r="F32" i="5"/>
  <c r="AD25" i="5"/>
  <c r="I3" i="40" s="1"/>
  <c r="AD28" i="5"/>
  <c r="I6" i="40" s="1"/>
  <c r="AD35" i="5"/>
  <c r="I13" i="40" s="1"/>
  <c r="AD36" i="5"/>
  <c r="I14" i="40" s="1"/>
  <c r="AD30" i="5"/>
  <c r="I8" i="40" s="1"/>
  <c r="AD37" i="5"/>
  <c r="AD31" i="5"/>
  <c r="I9" i="40" s="1"/>
  <c r="AD32" i="5"/>
  <c r="I10" i="40" s="1"/>
  <c r="AD33" i="5"/>
  <c r="I11" i="40" s="1"/>
  <c r="AD29" i="5"/>
  <c r="I7" i="40" s="1"/>
  <c r="AD27" i="5"/>
  <c r="I5" i="40" s="1"/>
  <c r="C363" i="21"/>
  <c r="C379" i="21"/>
  <c r="C368" i="21"/>
  <c r="C378" i="21"/>
  <c r="C372" i="21"/>
  <c r="C366" i="21"/>
  <c r="C377" i="21"/>
  <c r="C362" i="21"/>
  <c r="C371" i="21"/>
  <c r="C376" i="21"/>
  <c r="C381" i="21"/>
  <c r="C380" i="21"/>
  <c r="C365" i="21"/>
  <c r="C370" i="21"/>
  <c r="C375" i="21"/>
  <c r="C373" i="21"/>
  <c r="C367" i="21"/>
  <c r="C374" i="21"/>
  <c r="C364" i="21"/>
  <c r="C369" i="21"/>
  <c r="C340" i="21"/>
  <c r="C342" i="21"/>
  <c r="C347" i="21"/>
  <c r="C351" i="21"/>
  <c r="C336" i="21"/>
  <c r="C341" i="21"/>
  <c r="C352" i="21"/>
  <c r="C350" i="21"/>
  <c r="C345" i="21"/>
  <c r="C335" i="21"/>
  <c r="C346" i="21"/>
  <c r="C344" i="21"/>
  <c r="C339" i="21"/>
  <c r="C349" i="21"/>
  <c r="C338" i="21"/>
  <c r="C343" i="21"/>
  <c r="C354" i="21"/>
  <c r="C337" i="21"/>
  <c r="C348" i="21"/>
  <c r="C353" i="21"/>
  <c r="Y4" i="5"/>
  <c r="S16" i="42" l="1"/>
  <c r="S14" i="42"/>
  <c r="S9" i="42"/>
  <c r="S6" i="42"/>
  <c r="S11" i="42"/>
  <c r="S21" i="42"/>
  <c r="S5" i="42"/>
  <c r="S19" i="42"/>
  <c r="S4" i="42"/>
  <c r="S15" i="42"/>
  <c r="S22" i="42"/>
  <c r="S10" i="42"/>
  <c r="S8" i="42"/>
  <c r="S20" i="42"/>
  <c r="S18" i="42"/>
  <c r="S17" i="42"/>
  <c r="S13" i="42"/>
  <c r="S7" i="42"/>
  <c r="S12" i="42"/>
  <c r="C3" i="42"/>
  <c r="S3" i="42"/>
  <c r="A3" i="42"/>
  <c r="C4" i="42"/>
  <c r="A4" i="42"/>
  <c r="A6" i="42"/>
  <c r="C6" i="42"/>
  <c r="A17" i="42"/>
  <c r="C17" i="42"/>
  <c r="A11" i="42"/>
  <c r="C11" i="42"/>
  <c r="C19" i="42"/>
  <c r="A19" i="42"/>
  <c r="A16" i="42"/>
  <c r="C16" i="42"/>
  <c r="C20" i="42"/>
  <c r="A20" i="42"/>
  <c r="A22" i="42"/>
  <c r="C22" i="42"/>
  <c r="A10" i="42"/>
  <c r="C10" i="42"/>
  <c r="A18" i="42"/>
  <c r="C18" i="42"/>
  <c r="C7" i="42"/>
  <c r="A7" i="42"/>
  <c r="C21" i="42"/>
  <c r="A21" i="42"/>
  <c r="C15" i="42"/>
  <c r="A15" i="42"/>
  <c r="C14" i="42"/>
  <c r="A14" i="42"/>
  <c r="C9" i="42"/>
  <c r="A9" i="42"/>
  <c r="C13" i="42"/>
  <c r="A13" i="42"/>
  <c r="C8" i="42"/>
  <c r="A8" i="42"/>
  <c r="A5" i="42"/>
  <c r="C5" i="42"/>
  <c r="A12" i="42"/>
  <c r="C12" i="42"/>
  <c r="D2" i="40"/>
  <c r="F2" i="40"/>
  <c r="A2" i="40"/>
  <c r="M2" i="40" s="1"/>
  <c r="C6" i="40"/>
  <c r="B6" i="40"/>
  <c r="B9" i="40"/>
  <c r="C9" i="40"/>
  <c r="B5" i="40"/>
  <c r="C5" i="40"/>
  <c r="I15" i="40"/>
  <c r="B10" i="40"/>
  <c r="C10" i="40"/>
  <c r="B3" i="40"/>
  <c r="C3" i="40"/>
  <c r="B11" i="40"/>
  <c r="C11" i="40"/>
  <c r="F15" i="40"/>
  <c r="D15" i="40"/>
  <c r="A15" i="40"/>
  <c r="M15" i="40" s="1"/>
  <c r="C8" i="40"/>
  <c r="B8" i="40"/>
  <c r="C12" i="40"/>
  <c r="B12" i="40"/>
  <c r="A14" i="40"/>
  <c r="M14" i="40" s="1"/>
  <c r="F14" i="40"/>
  <c r="D14" i="40"/>
  <c r="C13" i="40"/>
  <c r="B13" i="40"/>
  <c r="C7" i="40"/>
  <c r="B7" i="40"/>
  <c r="B4" i="40"/>
  <c r="C4" i="40"/>
  <c r="D7" i="40" l="1"/>
  <c r="F7" i="40"/>
  <c r="A7" i="40"/>
  <c r="M7" i="40" s="1"/>
  <c r="D4" i="40"/>
  <c r="F4" i="40"/>
  <c r="A4" i="40"/>
  <c r="M4" i="40" s="1"/>
  <c r="D10" i="40"/>
  <c r="F10" i="40"/>
  <c r="A10" i="40"/>
  <c r="M10" i="40" s="1"/>
  <c r="D9" i="40"/>
  <c r="F9" i="40"/>
  <c r="A9" i="40"/>
  <c r="M9" i="40" s="1"/>
  <c r="D3" i="40"/>
  <c r="F3" i="40"/>
  <c r="A3" i="40"/>
  <c r="M3" i="40" s="1"/>
  <c r="D5" i="40"/>
  <c r="F5" i="40"/>
  <c r="A5" i="40"/>
  <c r="M5" i="40" s="1"/>
  <c r="D12" i="40"/>
  <c r="F12" i="40"/>
  <c r="A12" i="40"/>
  <c r="M12" i="40" s="1"/>
  <c r="D13" i="40"/>
  <c r="F13" i="40"/>
  <c r="A13" i="40"/>
  <c r="M13" i="40" s="1"/>
  <c r="D6" i="40"/>
  <c r="F6" i="40"/>
  <c r="A6" i="40"/>
  <c r="M6" i="40" s="1"/>
  <c r="D8" i="40"/>
  <c r="F8" i="40"/>
  <c r="A8" i="40"/>
  <c r="M8" i="40" s="1"/>
  <c r="D11" i="40"/>
  <c r="F11" i="40"/>
  <c r="A11" i="40"/>
  <c r="M11" i="40" s="1"/>
  <c r="J2" i="26"/>
  <c r="M12" i="5" s="1"/>
  <c r="V2" i="26"/>
  <c r="Z20" i="5" s="1"/>
  <c r="U2" i="26"/>
  <c r="Z19" i="5" s="1"/>
  <c r="T2" i="26"/>
  <c r="J19" i="5" s="1"/>
  <c r="S2" i="26"/>
  <c r="M18" i="5" s="1"/>
  <c r="P2" i="26"/>
  <c r="M16" i="5" s="1"/>
  <c r="Q2" i="26"/>
  <c r="J17" i="5" s="1"/>
  <c r="L2" i="26"/>
  <c r="M13" i="5" s="1"/>
  <c r="H2" i="26"/>
  <c r="M10" i="5" s="1"/>
  <c r="A4" i="35" l="1"/>
  <c r="A21" i="35"/>
  <c r="A18" i="35"/>
  <c r="A15" i="35"/>
  <c r="A12" i="35"/>
  <c r="A9" i="35"/>
  <c r="A6" i="35"/>
  <c r="A22" i="35"/>
  <c r="A10" i="35"/>
  <c r="A20" i="35"/>
  <c r="A17" i="35"/>
  <c r="A14" i="35"/>
  <c r="A11" i="35"/>
  <c r="A8" i="35"/>
  <c r="A5" i="35"/>
  <c r="A2" i="35"/>
  <c r="A16" i="35"/>
  <c r="A7" i="35"/>
  <c r="A13" i="35"/>
  <c r="A19" i="35"/>
  <c r="Q39" i="30"/>
  <c r="R39" i="30"/>
  <c r="Q40" i="30"/>
  <c r="R40" i="30"/>
  <c r="Q41" i="30"/>
  <c r="R41" i="30"/>
  <c r="Q42" i="30"/>
  <c r="R42" i="30"/>
  <c r="Q43" i="30"/>
  <c r="R43" i="30"/>
  <c r="Q44" i="30"/>
  <c r="R44" i="30"/>
  <c r="Q45" i="30"/>
  <c r="R45" i="30"/>
  <c r="Q46" i="30"/>
  <c r="R46" i="30"/>
  <c r="Q47" i="30"/>
  <c r="R47" i="30"/>
  <c r="Q48" i="30"/>
  <c r="R48" i="30"/>
  <c r="Q49" i="30"/>
  <c r="R49" i="30"/>
  <c r="Q50" i="30"/>
  <c r="R50" i="30"/>
  <c r="Q51" i="30"/>
  <c r="R51" i="30"/>
  <c r="Q52" i="30"/>
  <c r="R52" i="30"/>
  <c r="E56" i="30"/>
  <c r="E57" i="30"/>
  <c r="E58" i="30"/>
  <c r="E59" i="30"/>
  <c r="E60" i="30"/>
  <c r="E61" i="30"/>
  <c r="E62" i="30"/>
  <c r="E63" i="30"/>
  <c r="E64" i="30"/>
  <c r="E65" i="30"/>
  <c r="E66" i="30"/>
  <c r="E67" i="30"/>
  <c r="E68" i="30"/>
  <c r="E69" i="30"/>
  <c r="E70" i="30"/>
  <c r="E71" i="30"/>
  <c r="E72" i="30"/>
  <c r="E73" i="30"/>
  <c r="E76" i="30"/>
  <c r="E77" i="30"/>
  <c r="E78" i="30"/>
  <c r="E79" i="30"/>
  <c r="E80" i="30"/>
  <c r="E81" i="30"/>
  <c r="E82" i="30"/>
  <c r="E83" i="30"/>
  <c r="E84" i="30"/>
  <c r="E85" i="30"/>
  <c r="E86" i="30"/>
  <c r="E87" i="30"/>
  <c r="E88" i="30"/>
  <c r="R90" i="30"/>
  <c r="E91" i="30"/>
  <c r="A2" i="33" s="1"/>
  <c r="E92" i="30"/>
  <c r="A3" i="33" s="1"/>
  <c r="E93" i="30"/>
  <c r="E94" i="30"/>
  <c r="A5" i="33" s="1"/>
  <c r="E95" i="30"/>
  <c r="E96" i="30"/>
  <c r="E97" i="30"/>
  <c r="A8" i="33" s="1"/>
  <c r="E98" i="30"/>
  <c r="A9" i="33" s="1"/>
  <c r="E99" i="30"/>
  <c r="E100" i="30"/>
  <c r="E101" i="30"/>
  <c r="A12" i="33" s="1"/>
  <c r="E102" i="30"/>
  <c r="E103" i="30"/>
  <c r="E104" i="30"/>
  <c r="A15" i="33" s="1"/>
  <c r="E105" i="30"/>
  <c r="E106" i="30"/>
  <c r="E107" i="30"/>
  <c r="E108" i="30"/>
  <c r="E109" i="30"/>
  <c r="E110" i="30"/>
  <c r="E111" i="30"/>
  <c r="E112" i="30"/>
  <c r="E113" i="30"/>
  <c r="E114" i="30"/>
  <c r="E115" i="30"/>
  <c r="E116" i="30"/>
  <c r="E117" i="30"/>
  <c r="R126" i="30"/>
  <c r="R128" i="30"/>
  <c r="R136" i="30"/>
  <c r="R140" i="30"/>
  <c r="R141" i="30"/>
  <c r="R142" i="30"/>
  <c r="R143" i="30"/>
  <c r="R144" i="30"/>
  <c r="E151" i="30"/>
  <c r="R151" i="30"/>
  <c r="E152" i="30"/>
  <c r="R152" i="30"/>
  <c r="E153" i="30"/>
  <c r="R153" i="30"/>
  <c r="E154" i="30"/>
  <c r="R154" i="30"/>
  <c r="E155" i="30"/>
  <c r="R155" i="30"/>
  <c r="E156" i="30"/>
  <c r="R156" i="30"/>
  <c r="E157" i="30"/>
  <c r="R157" i="30"/>
  <c r="E158" i="30"/>
  <c r="R158" i="30"/>
  <c r="E159" i="30"/>
  <c r="R159" i="30"/>
  <c r="E160" i="30"/>
  <c r="R160" i="30"/>
  <c r="E161" i="30"/>
  <c r="R161" i="30"/>
  <c r="E162" i="30"/>
  <c r="R162" i="30"/>
  <c r="E163" i="30"/>
  <c r="R163" i="30"/>
  <c r="E164" i="30"/>
  <c r="R164" i="30"/>
  <c r="E167" i="30"/>
  <c r="R167" i="30"/>
  <c r="E168" i="30"/>
  <c r="R168" i="30"/>
  <c r="E169" i="30"/>
  <c r="R169" i="30"/>
  <c r="E170" i="30"/>
  <c r="R170" i="30"/>
  <c r="E171" i="30"/>
  <c r="R171" i="30"/>
  <c r="E172" i="30"/>
  <c r="R172" i="30"/>
  <c r="E173" i="30"/>
  <c r="R173" i="30"/>
  <c r="E174" i="30"/>
  <c r="R174" i="30"/>
  <c r="E175" i="30"/>
  <c r="R175" i="30"/>
  <c r="E176" i="30"/>
  <c r="R176" i="30"/>
  <c r="E177" i="30"/>
  <c r="R177" i="30"/>
  <c r="E178" i="30"/>
  <c r="R178" i="30"/>
  <c r="E179" i="30"/>
  <c r="R179" i="30"/>
  <c r="E180" i="30"/>
  <c r="R180" i="30"/>
  <c r="G3" i="33" l="1"/>
  <c r="F3" i="33"/>
  <c r="H3" i="33" s="1"/>
  <c r="G15" i="33"/>
  <c r="F15" i="33"/>
  <c r="H15" i="33" s="1"/>
  <c r="G8" i="33"/>
  <c r="F8" i="33"/>
  <c r="H8" i="33" s="1"/>
  <c r="F12" i="33"/>
  <c r="H12" i="33" s="1"/>
  <c r="G12" i="33"/>
  <c r="F2" i="33"/>
  <c r="H2" i="33" s="1"/>
  <c r="G2" i="33"/>
  <c r="G9" i="33"/>
  <c r="F9" i="33"/>
  <c r="H9" i="33" s="1"/>
  <c r="F5" i="33"/>
  <c r="H5" i="33" s="1"/>
  <c r="G5" i="33"/>
  <c r="C102" i="21"/>
  <c r="C135" i="21"/>
  <c r="C65" i="21"/>
  <c r="C43" i="21"/>
  <c r="A11" i="33"/>
  <c r="A6" i="33"/>
  <c r="C259" i="21"/>
  <c r="C272" i="21"/>
  <c r="C270" i="21"/>
  <c r="C258" i="21"/>
  <c r="C265" i="21"/>
  <c r="C261" i="21"/>
  <c r="C256" i="21"/>
  <c r="C264" i="21"/>
  <c r="C267" i="21"/>
  <c r="C254" i="21"/>
  <c r="C262" i="21"/>
  <c r="C269" i="21"/>
  <c r="C255" i="21"/>
  <c r="C268" i="21"/>
  <c r="C273" i="21"/>
  <c r="C260" i="21"/>
  <c r="C271" i="21"/>
  <c r="C257" i="21"/>
  <c r="C266" i="21"/>
  <c r="C263" i="21"/>
  <c r="C289" i="21"/>
  <c r="C300" i="21"/>
  <c r="C281" i="21"/>
  <c r="C292" i="21"/>
  <c r="C298" i="21"/>
  <c r="C288" i="21"/>
  <c r="C282" i="21"/>
  <c r="C293" i="21"/>
  <c r="C291" i="21"/>
  <c r="C290" i="21"/>
  <c r="C286" i="21"/>
  <c r="C283" i="21"/>
  <c r="C294" i="21"/>
  <c r="C295" i="21"/>
  <c r="C299" i="21"/>
  <c r="C287" i="21"/>
  <c r="C285" i="21"/>
  <c r="C284" i="21"/>
  <c r="C297" i="21"/>
  <c r="C296" i="21"/>
  <c r="C204" i="21"/>
  <c r="C217" i="21"/>
  <c r="C212" i="21"/>
  <c r="C215" i="21"/>
  <c r="C211" i="21"/>
  <c r="C202" i="21"/>
  <c r="C200" i="21"/>
  <c r="C218" i="21"/>
  <c r="C207" i="21"/>
  <c r="C209" i="21"/>
  <c r="C203" i="21"/>
  <c r="C206" i="21"/>
  <c r="C201" i="21"/>
  <c r="C214" i="21"/>
  <c r="C208" i="21"/>
  <c r="C216" i="21"/>
  <c r="C205" i="21"/>
  <c r="C219" i="21"/>
  <c r="C213" i="21"/>
  <c r="C210" i="21"/>
  <c r="C178" i="21"/>
  <c r="C177" i="21"/>
  <c r="C186" i="21"/>
  <c r="C179" i="21"/>
  <c r="C188" i="21"/>
  <c r="C187" i="21"/>
  <c r="C191" i="21"/>
  <c r="C190" i="21"/>
  <c r="C183" i="21"/>
  <c r="C181" i="21"/>
  <c r="C180" i="21"/>
  <c r="C173" i="21"/>
  <c r="C192" i="21"/>
  <c r="C185" i="21"/>
  <c r="C184" i="21"/>
  <c r="C176" i="21"/>
  <c r="C189" i="21"/>
  <c r="C182" i="21"/>
  <c r="C175" i="21"/>
  <c r="C174" i="21"/>
  <c r="C153" i="21"/>
  <c r="C150" i="21"/>
  <c r="C155" i="21"/>
  <c r="C149" i="21"/>
  <c r="C164" i="21"/>
  <c r="C157" i="21"/>
  <c r="C161" i="21"/>
  <c r="C165" i="21"/>
  <c r="C160" i="21"/>
  <c r="C146" i="21"/>
  <c r="C154" i="21"/>
  <c r="C147" i="21"/>
  <c r="C151" i="21"/>
  <c r="C152" i="21"/>
  <c r="C156" i="21"/>
  <c r="C163" i="21"/>
  <c r="C162" i="21"/>
  <c r="C148" i="21"/>
  <c r="C159" i="21"/>
  <c r="C158" i="21"/>
  <c r="C241" i="21"/>
  <c r="C228" i="21"/>
  <c r="C242" i="21"/>
  <c r="C235" i="21"/>
  <c r="C227" i="21"/>
  <c r="C245" i="21"/>
  <c r="C232" i="21"/>
  <c r="C230" i="21"/>
  <c r="C238" i="21"/>
  <c r="C240" i="21"/>
  <c r="C243" i="21"/>
  <c r="C231" i="21"/>
  <c r="C233" i="21"/>
  <c r="C246" i="21"/>
  <c r="C244" i="21"/>
  <c r="C234" i="21"/>
  <c r="C229" i="21"/>
  <c r="C237" i="21"/>
  <c r="C239" i="21"/>
  <c r="C236" i="21"/>
  <c r="C93" i="21"/>
  <c r="C107" i="21"/>
  <c r="C110" i="21"/>
  <c r="C95" i="21"/>
  <c r="C108" i="21"/>
  <c r="C94" i="21"/>
  <c r="C101" i="21"/>
  <c r="C99" i="21"/>
  <c r="C100" i="21"/>
  <c r="C103" i="21"/>
  <c r="C104" i="21"/>
  <c r="C92" i="21"/>
  <c r="C106" i="21"/>
  <c r="C26" i="21"/>
  <c r="C28" i="21"/>
  <c r="C24" i="21"/>
  <c r="C13" i="21"/>
  <c r="C15" i="21"/>
  <c r="C12" i="21"/>
  <c r="C30" i="21"/>
  <c r="C19" i="21"/>
  <c r="C21" i="21"/>
  <c r="C17" i="21"/>
  <c r="C25" i="21"/>
  <c r="C27" i="21"/>
  <c r="C23" i="21"/>
  <c r="C14" i="21"/>
  <c r="C16" i="21"/>
  <c r="C29" i="21"/>
  <c r="C20" i="21"/>
  <c r="C22" i="21"/>
  <c r="C18" i="21"/>
  <c r="C327" i="21"/>
  <c r="C313" i="21"/>
  <c r="C321" i="21"/>
  <c r="C311" i="21"/>
  <c r="C315" i="21"/>
  <c r="C310" i="21"/>
  <c r="C309" i="21"/>
  <c r="C324" i="21"/>
  <c r="C308" i="21"/>
  <c r="C314" i="21"/>
  <c r="C318" i="21"/>
  <c r="C316" i="21"/>
  <c r="C325" i="21"/>
  <c r="C326" i="21"/>
  <c r="C319" i="21"/>
  <c r="C323" i="21"/>
  <c r="C320" i="21"/>
  <c r="C322" i="21"/>
  <c r="C317" i="21"/>
  <c r="C312" i="21"/>
  <c r="A13" i="33"/>
  <c r="A7" i="33"/>
  <c r="A10" i="33"/>
  <c r="A4" i="33"/>
  <c r="A16" i="33"/>
  <c r="A22" i="33"/>
  <c r="A17" i="33"/>
  <c r="A23" i="33"/>
  <c r="A24" i="33"/>
  <c r="A25" i="33"/>
  <c r="A18" i="33"/>
  <c r="A28" i="33"/>
  <c r="A19" i="33"/>
  <c r="A14" i="33"/>
  <c r="A20" i="33"/>
  <c r="A26" i="33"/>
  <c r="A21" i="33"/>
  <c r="A27" i="33"/>
  <c r="Q93" i="30"/>
  <c r="Q94" i="30" s="1"/>
  <c r="Q95" i="30" s="1"/>
  <c r="Q96" i="30" s="1"/>
  <c r="Q97" i="30" s="1"/>
  <c r="Q98" i="30" s="1"/>
  <c r="Q99" i="30" s="1"/>
  <c r="Q100" i="30" s="1"/>
  <c r="Q101" i="30" s="1"/>
  <c r="Q102" i="30" s="1"/>
  <c r="Q103" i="30" s="1"/>
  <c r="Q104" i="30" s="1"/>
  <c r="Q105" i="30" s="1"/>
  <c r="Q106" i="30" s="1"/>
  <c r="Q107" i="30" s="1"/>
  <c r="Q108" i="30" s="1"/>
  <c r="Q109" i="30" s="1"/>
  <c r="Q110" i="30" s="1"/>
  <c r="Q111" i="30" s="1"/>
  <c r="Q112" i="30" s="1"/>
  <c r="Q113" i="30" s="1"/>
  <c r="Q114" i="30" s="1"/>
  <c r="Q115" i="30" s="1"/>
  <c r="Q116" i="30" s="1"/>
  <c r="Q117" i="30" s="1"/>
  <c r="G20" i="33" l="1"/>
  <c r="F20" i="33"/>
  <c r="H20" i="33" s="1"/>
  <c r="F13" i="33"/>
  <c r="G13" i="33"/>
  <c r="Z52" i="5" s="1"/>
  <c r="F21" i="33"/>
  <c r="H21" i="33" s="1"/>
  <c r="G21" i="33"/>
  <c r="Z60" i="5" s="1"/>
  <c r="F18" i="33"/>
  <c r="H18" i="33" s="1"/>
  <c r="G18" i="33"/>
  <c r="Z57" i="5" s="1"/>
  <c r="G16" i="33"/>
  <c r="F16" i="33"/>
  <c r="H16" i="33" s="1"/>
  <c r="AD54" i="5"/>
  <c r="Z51" i="5"/>
  <c r="G12" i="41" s="1"/>
  <c r="Z55" i="5"/>
  <c r="F19" i="33"/>
  <c r="H19" i="33" s="1"/>
  <c r="G19" i="33"/>
  <c r="G26" i="33"/>
  <c r="Z65" i="5" s="1"/>
  <c r="F26" i="33"/>
  <c r="H26" i="33" s="1"/>
  <c r="F25" i="33"/>
  <c r="H25" i="33" s="1"/>
  <c r="G25" i="33"/>
  <c r="Z64" i="5" s="1"/>
  <c r="F4" i="33"/>
  <c r="H4" i="33" s="1"/>
  <c r="G4" i="33"/>
  <c r="Z58" i="5"/>
  <c r="AD48" i="5"/>
  <c r="F9" i="41" s="1"/>
  <c r="G10" i="33"/>
  <c r="F10" i="33"/>
  <c r="G14" i="33"/>
  <c r="F14" i="33"/>
  <c r="F23" i="33"/>
  <c r="H23" i="33" s="1"/>
  <c r="G23" i="33"/>
  <c r="Z62" i="5" s="1"/>
  <c r="F7" i="33"/>
  <c r="H7" i="33" s="1"/>
  <c r="G7" i="33"/>
  <c r="Z46" i="5" s="1"/>
  <c r="F6" i="33"/>
  <c r="H6" i="33" s="1"/>
  <c r="G6" i="33"/>
  <c r="Z45" i="5" s="1"/>
  <c r="Z59" i="5"/>
  <c r="AD49" i="5"/>
  <c r="AD59" i="5"/>
  <c r="Z54" i="5"/>
  <c r="F17" i="33"/>
  <c r="H17" i="33" s="1"/>
  <c r="G17" i="33"/>
  <c r="Z56" i="5" s="1"/>
  <c r="F11" i="33"/>
  <c r="AD42" i="5" s="1"/>
  <c r="F3" i="41" s="1"/>
  <c r="G11" i="33"/>
  <c r="AD57" i="5"/>
  <c r="Z48" i="5"/>
  <c r="F24" i="33"/>
  <c r="H24" i="33" s="1"/>
  <c r="G24" i="33"/>
  <c r="Z63" i="5" s="1"/>
  <c r="G27" i="33"/>
  <c r="Z66" i="5" s="1"/>
  <c r="F27" i="33"/>
  <c r="H27" i="33" s="1"/>
  <c r="F28" i="33"/>
  <c r="H28" i="33" s="1"/>
  <c r="G28" i="33"/>
  <c r="Z67" i="5" s="1"/>
  <c r="G28" i="41" s="1"/>
  <c r="G22" i="33"/>
  <c r="F22" i="33"/>
  <c r="H22" i="33" s="1"/>
  <c r="Z47" i="5"/>
  <c r="AD47" i="5"/>
  <c r="AD52" i="5"/>
  <c r="Z61" i="5"/>
  <c r="AD51" i="5"/>
  <c r="C131" i="21"/>
  <c r="C126" i="21"/>
  <c r="C120" i="21"/>
  <c r="C138" i="21"/>
  <c r="C96" i="21"/>
  <c r="C98" i="21"/>
  <c r="C109" i="21"/>
  <c r="C97" i="21"/>
  <c r="C124" i="21"/>
  <c r="C130" i="21"/>
  <c r="C133" i="21"/>
  <c r="C111" i="21"/>
  <c r="C105" i="21"/>
  <c r="C134" i="21"/>
  <c r="C132" i="21"/>
  <c r="C125" i="21"/>
  <c r="C129" i="21"/>
  <c r="C76" i="21"/>
  <c r="C75" i="21"/>
  <c r="C73" i="21"/>
  <c r="C82" i="21"/>
  <c r="C66" i="21"/>
  <c r="C69" i="21"/>
  <c r="C79" i="21"/>
  <c r="C78" i="21"/>
  <c r="C81" i="21"/>
  <c r="C71" i="21"/>
  <c r="C70" i="21"/>
  <c r="C68" i="21"/>
  <c r="C84" i="21"/>
  <c r="C67" i="21"/>
  <c r="C137" i="21"/>
  <c r="C77" i="21"/>
  <c r="C74" i="21"/>
  <c r="C72" i="21"/>
  <c r="C121" i="21"/>
  <c r="C123" i="21"/>
  <c r="C128" i="21"/>
  <c r="C80" i="21"/>
  <c r="C83" i="21"/>
  <c r="C136" i="21"/>
  <c r="C127" i="21"/>
  <c r="C119" i="21"/>
  <c r="C41" i="21"/>
  <c r="C51" i="21"/>
  <c r="C44" i="21"/>
  <c r="C39" i="21"/>
  <c r="C45" i="21"/>
  <c r="C49" i="21"/>
  <c r="C38" i="21"/>
  <c r="C42" i="21"/>
  <c r="C54" i="21"/>
  <c r="C57" i="21"/>
  <c r="C46" i="21"/>
  <c r="C48" i="21"/>
  <c r="C55" i="21"/>
  <c r="C47" i="21"/>
  <c r="C40" i="21"/>
  <c r="C52" i="21"/>
  <c r="C50" i="21"/>
  <c r="C56" i="21"/>
  <c r="C53" i="21"/>
  <c r="C122" i="21"/>
  <c r="F48" i="5"/>
  <c r="F44" i="5"/>
  <c r="F47" i="5"/>
  <c r="F46" i="5"/>
  <c r="F43" i="5"/>
  <c r="F41" i="5"/>
  <c r="F42" i="5"/>
  <c r="F45" i="5"/>
  <c r="F63" i="5"/>
  <c r="F64" i="5"/>
  <c r="F66" i="5"/>
  <c r="F58" i="5"/>
  <c r="F57" i="5"/>
  <c r="F67" i="5"/>
  <c r="F52" i="5"/>
  <c r="F60" i="5"/>
  <c r="F65" i="5"/>
  <c r="F51" i="5"/>
  <c r="F61" i="5"/>
  <c r="F62" i="5"/>
  <c r="F54" i="5"/>
  <c r="F59" i="5"/>
  <c r="F55" i="5"/>
  <c r="F50" i="5"/>
  <c r="F53" i="5"/>
  <c r="F56" i="5"/>
  <c r="F49" i="5"/>
  <c r="Z33" i="5"/>
  <c r="Z24" i="5"/>
  <c r="Z36" i="5"/>
  <c r="Z25" i="5"/>
  <c r="Z34" i="5"/>
  <c r="Z37" i="5"/>
  <c r="Z35" i="5"/>
  <c r="Z31" i="5"/>
  <c r="Z30" i="5"/>
  <c r="Z29" i="5"/>
  <c r="Z28" i="5"/>
  <c r="Z27" i="5"/>
  <c r="Z32" i="5"/>
  <c r="Z26" i="5"/>
  <c r="Z41" i="5" l="1"/>
  <c r="G2" i="41" s="1"/>
  <c r="Z43" i="5"/>
  <c r="G4" i="41" s="1"/>
  <c r="AD44" i="5"/>
  <c r="F5" i="41" s="1"/>
  <c r="Z44" i="5"/>
  <c r="G5" i="41" s="1"/>
  <c r="AD66" i="5"/>
  <c r="F27" i="41" s="1"/>
  <c r="AD60" i="5"/>
  <c r="F21" i="41" s="1"/>
  <c r="AD55" i="5"/>
  <c r="F16" i="41" s="1"/>
  <c r="AD53" i="5"/>
  <c r="F14" i="41" s="1"/>
  <c r="AD67" i="5"/>
  <c r="F28" i="41" s="1"/>
  <c r="AD65" i="5"/>
  <c r="F26" i="41" s="1"/>
  <c r="AD63" i="5"/>
  <c r="F24" i="41" s="1"/>
  <c r="AD61" i="5"/>
  <c r="F22" i="41" s="1"/>
  <c r="AD64" i="5"/>
  <c r="F25" i="41" s="1"/>
  <c r="AD62" i="5"/>
  <c r="F23" i="41" s="1"/>
  <c r="AD58" i="5"/>
  <c r="F19" i="41" s="1"/>
  <c r="AD56" i="5"/>
  <c r="F17" i="41" s="1"/>
  <c r="Z53" i="5"/>
  <c r="G14" i="41" s="1"/>
  <c r="AD50" i="5"/>
  <c r="F11" i="41" s="1"/>
  <c r="Z50" i="5"/>
  <c r="G11" i="41" s="1"/>
  <c r="Z49" i="5"/>
  <c r="G10" i="41" s="1"/>
  <c r="AD46" i="5"/>
  <c r="F7" i="41" s="1"/>
  <c r="AD45" i="5"/>
  <c r="F6" i="41" s="1"/>
  <c r="H14" i="33"/>
  <c r="H11" i="33"/>
  <c r="AD41" i="5"/>
  <c r="F2" i="41" s="1"/>
  <c r="AD43" i="5"/>
  <c r="F4" i="41" s="1"/>
  <c r="Z42" i="5"/>
  <c r="G3" i="41" s="1"/>
  <c r="G6" i="41"/>
  <c r="F12" i="41"/>
  <c r="G8" i="41"/>
  <c r="D12" i="41"/>
  <c r="B12" i="41"/>
  <c r="C12" i="41"/>
  <c r="B17" i="41"/>
  <c r="C17" i="41"/>
  <c r="D17" i="41"/>
  <c r="D23" i="41"/>
  <c r="C23" i="41"/>
  <c r="B23" i="41"/>
  <c r="D28" i="41"/>
  <c r="B28" i="41"/>
  <c r="C28" i="41"/>
  <c r="D25" i="41"/>
  <c r="B25" i="41"/>
  <c r="C25" i="41"/>
  <c r="D4" i="41"/>
  <c r="B4" i="41"/>
  <c r="C4" i="41"/>
  <c r="B5" i="41"/>
  <c r="C5" i="41"/>
  <c r="D5" i="41"/>
  <c r="C11" i="41"/>
  <c r="D11" i="41"/>
  <c r="B11" i="41"/>
  <c r="C9" i="41"/>
  <c r="D9" i="41"/>
  <c r="B9" i="41"/>
  <c r="D14" i="41"/>
  <c r="B14" i="41"/>
  <c r="C14" i="41"/>
  <c r="C22" i="41"/>
  <c r="D22" i="41"/>
  <c r="B22" i="41"/>
  <c r="C18" i="41"/>
  <c r="B18" i="41"/>
  <c r="D18" i="41"/>
  <c r="D24" i="41"/>
  <c r="B24" i="41"/>
  <c r="C24" i="41"/>
  <c r="D3" i="41"/>
  <c r="B3" i="41"/>
  <c r="C3" i="41"/>
  <c r="G22" i="41"/>
  <c r="D16" i="41"/>
  <c r="B16" i="41"/>
  <c r="C16" i="41"/>
  <c r="D26" i="41"/>
  <c r="B26" i="41"/>
  <c r="C26" i="41"/>
  <c r="B19" i="41"/>
  <c r="D19" i="41"/>
  <c r="C19" i="41"/>
  <c r="B6" i="41"/>
  <c r="C6" i="41"/>
  <c r="D6" i="41"/>
  <c r="B20" i="41"/>
  <c r="C20" i="41"/>
  <c r="D20" i="41"/>
  <c r="C21" i="41"/>
  <c r="D21" i="41"/>
  <c r="B21" i="41"/>
  <c r="B7" i="41"/>
  <c r="C7" i="41"/>
  <c r="D7" i="41"/>
  <c r="C10" i="41"/>
  <c r="D10" i="41"/>
  <c r="B10" i="41"/>
  <c r="D15" i="41"/>
  <c r="B15" i="41"/>
  <c r="C15" i="41"/>
  <c r="C13" i="41"/>
  <c r="D13" i="41"/>
  <c r="B13" i="41"/>
  <c r="D27" i="41"/>
  <c r="B27" i="41"/>
  <c r="C27" i="41"/>
  <c r="B2" i="41"/>
  <c r="D2" i="41"/>
  <c r="C2" i="41"/>
  <c r="D8" i="41"/>
  <c r="C8" i="41"/>
  <c r="B8" i="41"/>
  <c r="G17" i="41"/>
  <c r="F15" i="41"/>
  <c r="F8" i="41"/>
  <c r="G7" i="41"/>
  <c r="G25" i="41"/>
  <c r="G27" i="41"/>
  <c r="G21" i="41"/>
  <c r="G24" i="41"/>
  <c r="G18" i="41"/>
  <c r="G16" i="41"/>
  <c r="G19" i="41"/>
  <c r="G20" i="41"/>
  <c r="G26" i="41"/>
  <c r="G23" i="41"/>
  <c r="G13" i="41"/>
  <c r="G15" i="41"/>
  <c r="G9" i="41"/>
  <c r="F20" i="41"/>
  <c r="H10" i="33"/>
  <c r="F10" i="41"/>
  <c r="H13" i="33"/>
  <c r="F13" i="41"/>
  <c r="F18" i="41"/>
  <c r="AM2" i="26"/>
  <c r="AL2" i="26"/>
  <c r="AK2" i="26"/>
  <c r="AJ2" i="26"/>
  <c r="AI2" i="26"/>
  <c r="S82" i="5" s="1"/>
  <c r="AN2" i="26"/>
  <c r="W83" i="5" s="1"/>
  <c r="AD2" i="26"/>
  <c r="Y78" i="5" s="1"/>
  <c r="AH2" i="26"/>
  <c r="AA81" i="5" s="1"/>
  <c r="AF2" i="26"/>
  <c r="O81" i="5" s="1"/>
  <c r="AE2" i="26"/>
  <c r="F81" i="5" s="1"/>
  <c r="X2" i="26"/>
  <c r="R70" i="5" s="1"/>
  <c r="W2" i="26"/>
  <c r="R69" i="5" s="1"/>
  <c r="Q73" i="5"/>
  <c r="Q75" i="5"/>
  <c r="Q74" i="5"/>
  <c r="J15" i="5"/>
  <c r="O2" i="26"/>
  <c r="Z15" i="5" s="1"/>
  <c r="I2" i="26"/>
  <c r="K2" i="26"/>
  <c r="Y12" i="5" s="1"/>
  <c r="M2" i="26"/>
  <c r="J14" i="5" s="1"/>
  <c r="A26" i="41" l="1"/>
  <c r="K26" i="41" s="1"/>
  <c r="E26" i="41"/>
  <c r="E11" i="41"/>
  <c r="A11" i="41"/>
  <c r="K11" i="41" s="1"/>
  <c r="E2" i="41"/>
  <c r="A2" i="41"/>
  <c r="K2" i="41" s="1"/>
  <c r="E6" i="41"/>
  <c r="A6" i="41"/>
  <c r="K6" i="41" s="1"/>
  <c r="E3" i="41"/>
  <c r="A3" i="41"/>
  <c r="K3" i="41" s="1"/>
  <c r="E18" i="41"/>
  <c r="A18" i="41"/>
  <c r="K18" i="41" s="1"/>
  <c r="E14" i="41"/>
  <c r="A14" i="41"/>
  <c r="K14" i="41" s="1"/>
  <c r="E4" i="41"/>
  <c r="A4" i="41"/>
  <c r="K4" i="41" s="1"/>
  <c r="E28" i="41"/>
  <c r="A28" i="41"/>
  <c r="K28" i="41" s="1"/>
  <c r="E8" i="41"/>
  <c r="A8" i="41"/>
  <c r="K8" i="41" s="1"/>
  <c r="E17" i="41"/>
  <c r="A17" i="41"/>
  <c r="K17" i="41" s="1"/>
  <c r="E27" i="41"/>
  <c r="A27" i="41"/>
  <c r="K27" i="41" s="1"/>
  <c r="E15" i="41"/>
  <c r="A15" i="41"/>
  <c r="K15" i="41" s="1"/>
  <c r="E16" i="41"/>
  <c r="A16" i="41"/>
  <c r="K16" i="41" s="1"/>
  <c r="E22" i="41"/>
  <c r="A22" i="41"/>
  <c r="K22" i="41" s="1"/>
  <c r="E9" i="41"/>
  <c r="A9" i="41"/>
  <c r="K9" i="41" s="1"/>
  <c r="E23" i="41"/>
  <c r="A23" i="41"/>
  <c r="K23" i="41" s="1"/>
  <c r="E7" i="41"/>
  <c r="A7" i="41"/>
  <c r="K7" i="41" s="1"/>
  <c r="E20" i="41"/>
  <c r="A20" i="41"/>
  <c r="K20" i="41" s="1"/>
  <c r="E19" i="41"/>
  <c r="A19" i="41"/>
  <c r="K19" i="41" s="1"/>
  <c r="E24" i="41"/>
  <c r="A24" i="41"/>
  <c r="K24" i="41" s="1"/>
  <c r="E25" i="41"/>
  <c r="A25" i="41"/>
  <c r="K25" i="41" s="1"/>
  <c r="E12" i="41"/>
  <c r="A12" i="41"/>
  <c r="K12" i="41" s="1"/>
  <c r="E13" i="41"/>
  <c r="A13" i="41"/>
  <c r="K13" i="41" s="1"/>
  <c r="E10" i="41"/>
  <c r="A10" i="41"/>
  <c r="K10" i="41" s="1"/>
  <c r="E21" i="41"/>
  <c r="A21" i="41"/>
  <c r="K21" i="41" s="1"/>
  <c r="E5" i="41"/>
  <c r="A5" i="41"/>
  <c r="K5" i="41" s="1"/>
  <c r="J11" i="5"/>
  <c r="E3" i="12"/>
  <c r="E3" i="14"/>
  <c r="E3" i="13"/>
  <c r="A6" i="21"/>
  <c r="A7" i="21" s="1"/>
  <c r="A8" i="21" l="1"/>
  <c r="A9" i="21" s="1"/>
  <c r="A10" i="21" s="1"/>
  <c r="A11" i="21" s="1"/>
  <c r="A12" i="21" s="1"/>
  <c r="A13" i="21" s="1"/>
  <c r="A14" i="21" s="1"/>
  <c r="A15" i="21" s="1"/>
  <c r="A16" i="21" s="1"/>
  <c r="A17" i="21" s="1"/>
  <c r="A18" i="21" s="1"/>
  <c r="A19" i="21" s="1"/>
  <c r="A20" i="21" s="1"/>
  <c r="A21" i="21" s="1"/>
  <c r="A22" i="21" s="1"/>
  <c r="A23" i="21" s="1"/>
  <c r="A24" i="21" s="1"/>
  <c r="A25" i="21" s="1"/>
  <c r="A26" i="21" s="1"/>
  <c r="A27" i="21" s="1"/>
  <c r="A28" i="21" s="1"/>
  <c r="A29" i="21" s="1"/>
  <c r="A30" i="21" s="1"/>
  <c r="E3" i="29" l="1"/>
  <c r="J3" i="29"/>
  <c r="K3" i="29"/>
  <c r="L3" i="29"/>
  <c r="M3" i="29"/>
  <c r="N3" i="29"/>
  <c r="O3" i="29"/>
  <c r="P3" i="29"/>
  <c r="Q3" i="29"/>
  <c r="R3" i="29"/>
  <c r="S3" i="29"/>
  <c r="E4" i="29"/>
  <c r="J4" i="29"/>
  <c r="K4" i="29"/>
  <c r="L4" i="29"/>
  <c r="M4" i="29"/>
  <c r="N4" i="29"/>
  <c r="O4" i="29"/>
  <c r="P4" i="29"/>
  <c r="Q4" i="29"/>
  <c r="R4" i="29"/>
  <c r="S4" i="29"/>
  <c r="E5" i="29"/>
  <c r="J5" i="29"/>
  <c r="K5" i="29"/>
  <c r="L5" i="29"/>
  <c r="M5" i="29"/>
  <c r="N5" i="29"/>
  <c r="O5" i="29"/>
  <c r="P5" i="29"/>
  <c r="Q5" i="29"/>
  <c r="R5" i="29"/>
  <c r="S5" i="29"/>
  <c r="E6" i="29"/>
  <c r="J6" i="29"/>
  <c r="K6" i="29"/>
  <c r="L6" i="29"/>
  <c r="M6" i="29"/>
  <c r="N6" i="29"/>
  <c r="O6" i="29"/>
  <c r="P6" i="29"/>
  <c r="Q6" i="29"/>
  <c r="R6" i="29"/>
  <c r="S6" i="29"/>
  <c r="E7" i="29"/>
  <c r="J7" i="29"/>
  <c r="K7" i="29"/>
  <c r="L7" i="29"/>
  <c r="M7" i="29"/>
  <c r="N7" i="29"/>
  <c r="O7" i="29"/>
  <c r="P7" i="29"/>
  <c r="Q7" i="29"/>
  <c r="R7" i="29"/>
  <c r="S7" i="29"/>
  <c r="E8" i="29"/>
  <c r="J8" i="29"/>
  <c r="K8" i="29"/>
  <c r="L8" i="29"/>
  <c r="M8" i="29"/>
  <c r="N8" i="29"/>
  <c r="O8" i="29"/>
  <c r="P8" i="29"/>
  <c r="Q8" i="29"/>
  <c r="R8" i="29"/>
  <c r="S8" i="29"/>
  <c r="E9" i="29"/>
  <c r="J9" i="29"/>
  <c r="K9" i="29"/>
  <c r="L9" i="29"/>
  <c r="M9" i="29"/>
  <c r="N9" i="29"/>
  <c r="O9" i="29"/>
  <c r="P9" i="29"/>
  <c r="Q9" i="29"/>
  <c r="R9" i="29"/>
  <c r="S9" i="29"/>
  <c r="E10" i="29"/>
  <c r="J10" i="29"/>
  <c r="K10" i="29"/>
  <c r="L10" i="29"/>
  <c r="M10" i="29"/>
  <c r="N10" i="29"/>
  <c r="O10" i="29"/>
  <c r="P10" i="29"/>
  <c r="Q10" i="29"/>
  <c r="R10" i="29"/>
  <c r="S10" i="29"/>
  <c r="E11" i="29"/>
  <c r="J11" i="29"/>
  <c r="K11" i="29"/>
  <c r="L11" i="29"/>
  <c r="M11" i="29"/>
  <c r="N11" i="29"/>
  <c r="O11" i="29"/>
  <c r="P11" i="29"/>
  <c r="Q11" i="29"/>
  <c r="R11" i="29"/>
  <c r="S11" i="29"/>
  <c r="E12" i="29"/>
  <c r="J12" i="29"/>
  <c r="K12" i="29"/>
  <c r="L12" i="29"/>
  <c r="M12" i="29"/>
  <c r="N12" i="29"/>
  <c r="O12" i="29"/>
  <c r="P12" i="29"/>
  <c r="Q12" i="29"/>
  <c r="R12" i="29"/>
  <c r="S12" i="29"/>
  <c r="E13" i="29"/>
  <c r="J13" i="29"/>
  <c r="K13" i="29"/>
  <c r="L13" i="29"/>
  <c r="M13" i="29"/>
  <c r="N13" i="29"/>
  <c r="O13" i="29"/>
  <c r="P13" i="29"/>
  <c r="Q13" i="29"/>
  <c r="R13" i="29"/>
  <c r="S13" i="29"/>
  <c r="E14" i="29"/>
  <c r="J14" i="29"/>
  <c r="K14" i="29"/>
  <c r="L14" i="29"/>
  <c r="M14" i="29"/>
  <c r="N14" i="29"/>
  <c r="O14" i="29"/>
  <c r="P14" i="29"/>
  <c r="Q14" i="29"/>
  <c r="R14" i="29"/>
  <c r="S14" i="29"/>
  <c r="E15" i="29"/>
  <c r="J15" i="29"/>
  <c r="K15" i="29"/>
  <c r="L15" i="29"/>
  <c r="M15" i="29"/>
  <c r="N15" i="29"/>
  <c r="O15" i="29"/>
  <c r="P15" i="29"/>
  <c r="Q15" i="29"/>
  <c r="R15" i="29"/>
  <c r="S15" i="29"/>
  <c r="P2" i="29"/>
  <c r="Q2" i="29"/>
  <c r="R2" i="29"/>
  <c r="S2" i="29"/>
  <c r="O2" i="29"/>
  <c r="K2" i="29"/>
  <c r="L2" i="29"/>
  <c r="M2" i="29"/>
  <c r="N2" i="29"/>
  <c r="J2" i="29"/>
  <c r="E2" i="29"/>
  <c r="C3" i="29"/>
  <c r="C4" i="29" s="1"/>
  <c r="C5" i="29" s="1"/>
  <c r="C6" i="29" s="1"/>
  <c r="C7" i="29" s="1"/>
  <c r="C8" i="29" s="1"/>
  <c r="C9" i="29" s="1"/>
  <c r="C10" i="29" s="1"/>
  <c r="C11" i="29" s="1"/>
  <c r="C12" i="29" s="1"/>
  <c r="C13" i="29" s="1"/>
  <c r="C14" i="29" s="1"/>
  <c r="C15" i="29" s="1"/>
  <c r="L22" i="35" l="1"/>
  <c r="N22" i="42" s="1"/>
  <c r="L20" i="35"/>
  <c r="N20" i="42" s="1"/>
  <c r="L18" i="35"/>
  <c r="N18" i="42" s="1"/>
  <c r="L15" i="35"/>
  <c r="N15" i="42" s="1"/>
  <c r="L14" i="35"/>
  <c r="N14" i="42" s="1"/>
  <c r="L12" i="35"/>
  <c r="N12" i="42" s="1"/>
  <c r="L10" i="35"/>
  <c r="N10" i="42" s="1"/>
  <c r="L8" i="35"/>
  <c r="N8" i="42" s="1"/>
  <c r="B121" i="22" l="1"/>
  <c r="B120" i="22"/>
  <c r="B119" i="22"/>
  <c r="B118" i="22"/>
  <c r="B117" i="22"/>
  <c r="B116" i="22"/>
  <c r="B115" i="22"/>
  <c r="B114" i="22"/>
  <c r="B113" i="22"/>
  <c r="B112" i="22"/>
  <c r="B111" i="22"/>
  <c r="B110" i="22"/>
  <c r="B109" i="22"/>
  <c r="B108" i="22"/>
  <c r="B107" i="22"/>
  <c r="B106" i="22"/>
  <c r="B105" i="22"/>
  <c r="B104" i="22"/>
  <c r="B103" i="22"/>
  <c r="B102" i="22"/>
  <c r="B101" i="22"/>
  <c r="B100" i="22"/>
  <c r="B99" i="22"/>
  <c r="B98" i="22"/>
  <c r="B97" i="22"/>
  <c r="B96" i="22"/>
  <c r="B95" i="22"/>
  <c r="B94" i="22"/>
  <c r="B93" i="22"/>
  <c r="B92" i="22"/>
  <c r="B91" i="22"/>
  <c r="B90" i="22"/>
  <c r="B89" i="22"/>
  <c r="B88" i="22"/>
  <c r="B87" i="22"/>
  <c r="B86" i="22"/>
  <c r="B85" i="22"/>
  <c r="B84" i="22"/>
  <c r="B83" i="22"/>
  <c r="B82" i="22"/>
  <c r="B81" i="22"/>
  <c r="B80" i="22"/>
  <c r="B79" i="22"/>
  <c r="B78" i="22"/>
  <c r="B77" i="22"/>
  <c r="B76" i="22"/>
  <c r="B75" i="22"/>
  <c r="B74" i="22"/>
  <c r="B73" i="22"/>
  <c r="B72" i="22"/>
  <c r="B71" i="22"/>
  <c r="B70" i="22"/>
  <c r="B69" i="22"/>
  <c r="B68" i="22"/>
  <c r="B67" i="22"/>
  <c r="B66" i="22"/>
  <c r="B65" i="22"/>
  <c r="B64" i="22"/>
  <c r="B63" i="22"/>
  <c r="B62" i="22"/>
  <c r="B61" i="22"/>
  <c r="B60" i="22"/>
  <c r="B59" i="22"/>
  <c r="B58" i="22"/>
  <c r="B57" i="22"/>
  <c r="B56" i="22"/>
  <c r="B55" i="22"/>
  <c r="B54" i="22"/>
  <c r="B53" i="22"/>
  <c r="B52" i="22"/>
  <c r="B51" i="22"/>
  <c r="B50" i="22"/>
  <c r="B49" i="22"/>
  <c r="B48" i="22"/>
  <c r="B47" i="22"/>
  <c r="B46" i="22"/>
  <c r="B45" i="22"/>
  <c r="B44" i="22"/>
  <c r="B43" i="22"/>
  <c r="B42" i="22"/>
  <c r="B41" i="22"/>
  <c r="B40" i="22"/>
  <c r="B39" i="22"/>
  <c r="B38" i="22"/>
  <c r="B37" i="22"/>
  <c r="B36" i="22"/>
  <c r="B35" i="22"/>
  <c r="B34" i="22"/>
  <c r="B33" i="22"/>
  <c r="B32" i="22"/>
  <c r="B31" i="22"/>
  <c r="B30" i="22"/>
  <c r="B29" i="22"/>
  <c r="B28" i="22"/>
  <c r="B27" i="22"/>
  <c r="B26" i="22"/>
  <c r="B25" i="22"/>
  <c r="B24" i="22"/>
  <c r="B23" i="22"/>
  <c r="B22" i="22"/>
  <c r="B21" i="22"/>
  <c r="B20" i="22"/>
  <c r="B19" i="22"/>
  <c r="B18" i="22"/>
  <c r="B17" i="22"/>
  <c r="B16" i="22"/>
  <c r="B15" i="22"/>
  <c r="B14" i="22"/>
  <c r="B13" i="22"/>
  <c r="B12" i="22"/>
  <c r="B11" i="22"/>
  <c r="B10" i="22"/>
  <c r="B9" i="22"/>
  <c r="B8" i="22"/>
  <c r="B7" i="22"/>
  <c r="B6" i="22"/>
  <c r="B5" i="22"/>
  <c r="B4" i="22"/>
  <c r="B3" i="22"/>
  <c r="B2" i="22"/>
  <c r="AG2" i="26"/>
  <c r="U81" i="5" s="1"/>
  <c r="G2" i="26"/>
  <c r="I17" i="22" l="1"/>
  <c r="H17" i="22"/>
  <c r="I41" i="22"/>
  <c r="H41" i="22"/>
  <c r="I20" i="22"/>
  <c r="H20" i="22"/>
  <c r="H26" i="22"/>
  <c r="I26" i="22"/>
  <c r="H38" i="22"/>
  <c r="I38" i="22"/>
  <c r="I56" i="22"/>
  <c r="H56" i="22"/>
  <c r="I68" i="22"/>
  <c r="H68" i="22"/>
  <c r="H80" i="22"/>
  <c r="I80" i="22"/>
  <c r="I92" i="22"/>
  <c r="H92" i="22"/>
  <c r="H98" i="22"/>
  <c r="I98" i="22"/>
  <c r="H110" i="22"/>
  <c r="I110" i="22"/>
  <c r="I15" i="22"/>
  <c r="H15" i="22"/>
  <c r="I21" i="22"/>
  <c r="H21" i="22"/>
  <c r="H27" i="22"/>
  <c r="I27" i="22"/>
  <c r="I33" i="22"/>
  <c r="H33" i="22"/>
  <c r="H39" i="22"/>
  <c r="I39" i="22"/>
  <c r="H45" i="22"/>
  <c r="I45" i="22"/>
  <c r="I51" i="22"/>
  <c r="H51" i="22"/>
  <c r="I57" i="22"/>
  <c r="H57" i="22"/>
  <c r="H63" i="22"/>
  <c r="I63" i="22"/>
  <c r="I69" i="22"/>
  <c r="H69" i="22"/>
  <c r="H75" i="22"/>
  <c r="I75" i="22"/>
  <c r="H81" i="22"/>
  <c r="I81" i="22"/>
  <c r="I87" i="22"/>
  <c r="H87" i="22"/>
  <c r="I93" i="22"/>
  <c r="H93" i="22"/>
  <c r="H99" i="22"/>
  <c r="I99" i="22"/>
  <c r="I105" i="22"/>
  <c r="H105" i="22"/>
  <c r="H111" i="22"/>
  <c r="I111" i="22"/>
  <c r="H117" i="22"/>
  <c r="I117" i="22"/>
  <c r="I23" i="22"/>
  <c r="H23" i="22"/>
  <c r="I14" i="22"/>
  <c r="H14" i="22"/>
  <c r="I32" i="22"/>
  <c r="H32" i="22"/>
  <c r="H44" i="22"/>
  <c r="I44" i="22"/>
  <c r="I50" i="22"/>
  <c r="H50" i="22"/>
  <c r="H62" i="22"/>
  <c r="I62" i="22"/>
  <c r="H74" i="22"/>
  <c r="I74" i="22"/>
  <c r="I86" i="22"/>
  <c r="H86" i="22"/>
  <c r="I104" i="22"/>
  <c r="H104" i="22"/>
  <c r="H116" i="22"/>
  <c r="I116" i="22"/>
  <c r="I16" i="22"/>
  <c r="H16" i="22"/>
  <c r="I22" i="22"/>
  <c r="H22" i="22"/>
  <c r="I28" i="22"/>
  <c r="H28" i="22"/>
  <c r="I34" i="22"/>
  <c r="H34" i="22"/>
  <c r="I40" i="22"/>
  <c r="H40" i="22"/>
  <c r="I46" i="22"/>
  <c r="H46" i="22"/>
  <c r="I52" i="22"/>
  <c r="H52" i="22"/>
  <c r="I58" i="22"/>
  <c r="H58" i="22"/>
  <c r="I64" i="22"/>
  <c r="H64" i="22"/>
  <c r="I70" i="22"/>
  <c r="H70" i="22"/>
  <c r="I76" i="22"/>
  <c r="H76" i="22"/>
  <c r="I82" i="22"/>
  <c r="H82" i="22"/>
  <c r="I88" i="22"/>
  <c r="H88" i="22"/>
  <c r="I94" i="22"/>
  <c r="H94" i="22"/>
  <c r="I100" i="22"/>
  <c r="H100" i="22"/>
  <c r="I106" i="22"/>
  <c r="H106" i="22"/>
  <c r="I112" i="22"/>
  <c r="H112" i="22"/>
  <c r="I118" i="22"/>
  <c r="H118" i="22"/>
  <c r="I35" i="22"/>
  <c r="H35" i="22"/>
  <c r="I53" i="22"/>
  <c r="H53" i="22"/>
  <c r="I65" i="22"/>
  <c r="H65" i="22"/>
  <c r="I77" i="22"/>
  <c r="H77" i="22"/>
  <c r="I89" i="22"/>
  <c r="H89" i="22"/>
  <c r="I101" i="22"/>
  <c r="H101" i="22"/>
  <c r="I113" i="22"/>
  <c r="H113" i="22"/>
  <c r="I24" i="22"/>
  <c r="H24" i="22"/>
  <c r="I36" i="22"/>
  <c r="H36" i="22"/>
  <c r="I48" i="22"/>
  <c r="H48" i="22"/>
  <c r="I54" i="22"/>
  <c r="H54" i="22"/>
  <c r="I60" i="22"/>
  <c r="H60" i="22"/>
  <c r="I66" i="22"/>
  <c r="H66" i="22"/>
  <c r="I72" i="22"/>
  <c r="H72" i="22"/>
  <c r="I78" i="22"/>
  <c r="H78" i="22"/>
  <c r="I84" i="22"/>
  <c r="H84" i="22"/>
  <c r="I90" i="22"/>
  <c r="H90" i="22"/>
  <c r="I96" i="22"/>
  <c r="H96" i="22"/>
  <c r="I102" i="22"/>
  <c r="H102" i="22"/>
  <c r="I108" i="22"/>
  <c r="H108" i="22"/>
  <c r="I114" i="22"/>
  <c r="H114" i="22"/>
  <c r="I120" i="22"/>
  <c r="H120" i="22"/>
  <c r="I29" i="22"/>
  <c r="H29" i="22"/>
  <c r="I47" i="22"/>
  <c r="H47" i="22"/>
  <c r="I59" i="22"/>
  <c r="H59" i="22"/>
  <c r="I71" i="22"/>
  <c r="H71" i="22"/>
  <c r="I83" i="22"/>
  <c r="H83" i="22"/>
  <c r="I95" i="22"/>
  <c r="H95" i="22"/>
  <c r="I107" i="22"/>
  <c r="H107" i="22"/>
  <c r="I119" i="22"/>
  <c r="H119" i="22"/>
  <c r="I18" i="22"/>
  <c r="H18" i="22"/>
  <c r="I30" i="22"/>
  <c r="H30" i="22"/>
  <c r="I42" i="22"/>
  <c r="H42" i="22"/>
  <c r="I19" i="22"/>
  <c r="H19" i="22"/>
  <c r="I25" i="22"/>
  <c r="H25" i="22"/>
  <c r="I31" i="22"/>
  <c r="H31" i="22"/>
  <c r="H37" i="22"/>
  <c r="I37" i="22"/>
  <c r="I43" i="22"/>
  <c r="H43" i="22"/>
  <c r="I49" i="22"/>
  <c r="H49" i="22"/>
  <c r="I55" i="22"/>
  <c r="H55" i="22"/>
  <c r="I61" i="22"/>
  <c r="H61" i="22"/>
  <c r="I67" i="22"/>
  <c r="H67" i="22"/>
  <c r="H73" i="22"/>
  <c r="I73" i="22"/>
  <c r="I79" i="22"/>
  <c r="H79" i="22"/>
  <c r="I85" i="22"/>
  <c r="H85" i="22"/>
  <c r="I91" i="22"/>
  <c r="H91" i="22"/>
  <c r="I97" i="22"/>
  <c r="H97" i="22"/>
  <c r="I103" i="22"/>
  <c r="H103" i="22"/>
  <c r="H109" i="22"/>
  <c r="I109" i="22"/>
  <c r="I115" i="22"/>
  <c r="H115" i="22"/>
  <c r="I121" i="22"/>
  <c r="H121" i="22"/>
  <c r="I8" i="22"/>
  <c r="H8" i="22"/>
  <c r="I9" i="22"/>
  <c r="H9" i="22"/>
  <c r="I11" i="22"/>
  <c r="H11" i="22"/>
  <c r="I12" i="22"/>
  <c r="H12" i="22"/>
  <c r="I10" i="22"/>
  <c r="H10" i="22"/>
  <c r="I13" i="22"/>
  <c r="H13" i="22"/>
  <c r="I4" i="22"/>
  <c r="H4" i="22"/>
  <c r="H5" i="22"/>
  <c r="I5" i="22"/>
  <c r="H6" i="22"/>
  <c r="I6" i="22"/>
  <c r="I7" i="22"/>
  <c r="H7" i="22"/>
  <c r="I2" i="22"/>
  <c r="H2" i="22"/>
  <c r="I3" i="22"/>
  <c r="H3" i="22"/>
  <c r="A2" i="22"/>
  <c r="M2" i="22" s="1"/>
  <c r="A34" i="22"/>
  <c r="M34" i="22" s="1"/>
  <c r="A39" i="22"/>
  <c r="M39" i="22" s="1"/>
  <c r="A29" i="22"/>
  <c r="M29" i="22" s="1"/>
  <c r="A50" i="22"/>
  <c r="M50" i="22" s="1"/>
  <c r="A9" i="22"/>
  <c r="M9" i="22" s="1"/>
  <c r="A5" i="22"/>
  <c r="M5" i="22" s="1"/>
  <c r="A55" i="22"/>
  <c r="M55" i="22" s="1"/>
  <c r="A4" i="22"/>
  <c r="M4" i="22" s="1"/>
  <c r="A28" i="22"/>
  <c r="M28" i="22" s="1"/>
  <c r="A32" i="22"/>
  <c r="M32" i="22" s="1"/>
  <c r="A27" i="22"/>
  <c r="M27" i="22" s="1"/>
  <c r="A33" i="22"/>
  <c r="M33" i="22" s="1"/>
  <c r="A25" i="22"/>
  <c r="M25" i="22" s="1"/>
  <c r="A26" i="22"/>
  <c r="M26" i="22" s="1"/>
  <c r="A37" i="22"/>
  <c r="M37" i="22" s="1"/>
  <c r="A38" i="22"/>
  <c r="M38" i="22" s="1"/>
  <c r="A44" i="22"/>
  <c r="M44" i="22" s="1"/>
  <c r="A60" i="22"/>
  <c r="M60" i="22" s="1"/>
  <c r="A30" i="22"/>
  <c r="M30" i="22" s="1"/>
  <c r="A31" i="22"/>
  <c r="M31" i="22" s="1"/>
  <c r="A47" i="22"/>
  <c r="M47" i="22" s="1"/>
  <c r="A48" i="22"/>
  <c r="M48" i="22" s="1"/>
  <c r="A49" i="22"/>
  <c r="M49" i="22" s="1"/>
  <c r="A35" i="22"/>
  <c r="M35" i="22" s="1"/>
  <c r="A36" i="22"/>
  <c r="M36" i="22" s="1"/>
  <c r="A53" i="22"/>
  <c r="M53" i="22" s="1"/>
  <c r="A54" i="22"/>
  <c r="M54" i="22" s="1"/>
  <c r="A45" i="22"/>
  <c r="M45" i="22" s="1"/>
  <c r="A46" i="22"/>
  <c r="M46" i="22" s="1"/>
  <c r="A58" i="22"/>
  <c r="M58" i="22" s="1"/>
  <c r="A59" i="22"/>
  <c r="M59" i="22" s="1"/>
  <c r="A70" i="22"/>
  <c r="A75" i="22"/>
  <c r="A65" i="22"/>
  <c r="A56" i="22"/>
  <c r="M56" i="22" s="1"/>
  <c r="A51" i="22"/>
  <c r="A62" i="22"/>
  <c r="A52" i="22"/>
  <c r="M52" i="22" s="1"/>
  <c r="A57" i="22"/>
  <c r="M57" i="22" s="1"/>
  <c r="A63" i="22"/>
  <c r="A74" i="22"/>
  <c r="A64" i="22"/>
  <c r="A69" i="22"/>
  <c r="A86" i="22"/>
  <c r="A66" i="22"/>
  <c r="A67" i="22"/>
  <c r="A68" i="22"/>
  <c r="A79" i="22"/>
  <c r="A80" i="22"/>
  <c r="A91" i="22"/>
  <c r="A76" i="22"/>
  <c r="A77" i="22"/>
  <c r="A78" i="22"/>
  <c r="A84" i="22"/>
  <c r="A85" i="22"/>
  <c r="A96" i="22"/>
  <c r="A87" i="22"/>
  <c r="A101" i="22"/>
  <c r="A89" i="22"/>
  <c r="A88" i="22"/>
  <c r="A90" i="22"/>
  <c r="A81" i="22"/>
  <c r="A92" i="22"/>
  <c r="A82" i="22"/>
  <c r="A83" i="22"/>
  <c r="A94" i="22"/>
  <c r="A95" i="22"/>
  <c r="A97" i="22"/>
  <c r="A98" i="22"/>
  <c r="A93" i="22"/>
  <c r="A99" i="22"/>
  <c r="A100" i="22"/>
  <c r="A106" i="22"/>
  <c r="A111" i="22"/>
  <c r="A107" i="22"/>
  <c r="A117" i="22"/>
  <c r="M117" i="22" s="1"/>
  <c r="A108" i="22"/>
  <c r="A104" i="22"/>
  <c r="A109" i="22"/>
  <c r="A110" i="22"/>
  <c r="A105" i="22"/>
  <c r="A116" i="22"/>
  <c r="A118" i="22"/>
  <c r="A119" i="22"/>
  <c r="A120" i="22"/>
  <c r="A121" i="22"/>
  <c r="A61" i="22"/>
  <c r="M61" i="22" s="1"/>
  <c r="A112" i="22"/>
  <c r="A113" i="22"/>
  <c r="A114" i="22"/>
  <c r="A115" i="22"/>
  <c r="A102" i="22"/>
  <c r="A103" i="22"/>
  <c r="A71" i="22"/>
  <c r="A72" i="22"/>
  <c r="A73" i="22"/>
  <c r="A40" i="22"/>
  <c r="M40" i="22" s="1"/>
  <c r="A41" i="22"/>
  <c r="M41" i="22" s="1"/>
  <c r="A42" i="22"/>
  <c r="M42" i="22" s="1"/>
  <c r="A43" i="22"/>
  <c r="M43" i="22" s="1"/>
  <c r="A20" i="22"/>
  <c r="M20" i="22" s="1"/>
  <c r="A3" i="22"/>
  <c r="M3" i="22" s="1"/>
  <c r="A24" i="22"/>
  <c r="M24" i="22" s="1"/>
  <c r="A6" i="22"/>
  <c r="M6" i="22" s="1"/>
  <c r="A21" i="22"/>
  <c r="M21" i="22" s="1"/>
  <c r="A7" i="22"/>
  <c r="M7" i="22" s="1"/>
  <c r="A12" i="22"/>
  <c r="M12" i="22" s="1"/>
  <c r="A22" i="22"/>
  <c r="M22" i="22" s="1"/>
  <c r="A13" i="22"/>
  <c r="M13" i="22" s="1"/>
  <c r="A23" i="22"/>
  <c r="M23" i="22" s="1"/>
  <c r="A14" i="22"/>
  <c r="M14" i="22" s="1"/>
  <c r="A10" i="22"/>
  <c r="M10" i="22" s="1"/>
  <c r="A11" i="22"/>
  <c r="M11" i="22" s="1"/>
  <c r="A8" i="22"/>
  <c r="M8" i="22" s="1"/>
  <c r="A19" i="22"/>
  <c r="M19" i="22" s="1"/>
  <c r="A15" i="22"/>
  <c r="M15" i="22" s="1"/>
  <c r="A16" i="22"/>
  <c r="M16" i="22" s="1"/>
  <c r="A17" i="22"/>
  <c r="M17" i="22" s="1"/>
  <c r="A18" i="22"/>
  <c r="M18" i="22" s="1"/>
  <c r="G99" i="22" l="1"/>
  <c r="M99" i="22"/>
  <c r="G116" i="22"/>
  <c r="M116" i="22"/>
  <c r="G101" i="22"/>
  <c r="M101" i="22"/>
  <c r="G65" i="22"/>
  <c r="M65" i="22"/>
  <c r="G72" i="22"/>
  <c r="M72" i="22"/>
  <c r="G83" i="22"/>
  <c r="M83" i="22"/>
  <c r="G112" i="22"/>
  <c r="M112" i="22"/>
  <c r="G82" i="22"/>
  <c r="M82" i="22"/>
  <c r="G77" i="22"/>
  <c r="M77" i="22"/>
  <c r="G103" i="22"/>
  <c r="M103" i="22"/>
  <c r="G105" i="22"/>
  <c r="M105" i="22"/>
  <c r="G107" i="22"/>
  <c r="M107" i="22"/>
  <c r="G98" i="22"/>
  <c r="M98" i="22"/>
  <c r="G92" i="22"/>
  <c r="M92" i="22"/>
  <c r="G87" i="22"/>
  <c r="M87" i="22"/>
  <c r="G76" i="22"/>
  <c r="M76" i="22"/>
  <c r="G66" i="22"/>
  <c r="M66" i="22"/>
  <c r="G75" i="22"/>
  <c r="M75" i="22"/>
  <c r="G118" i="22"/>
  <c r="M118" i="22"/>
  <c r="G89" i="22"/>
  <c r="M89" i="22"/>
  <c r="G74" i="22"/>
  <c r="M74" i="22"/>
  <c r="G63" i="22"/>
  <c r="M63" i="22"/>
  <c r="G102" i="22"/>
  <c r="M102" i="22"/>
  <c r="G121" i="22"/>
  <c r="M121" i="22"/>
  <c r="G110" i="22"/>
  <c r="M110" i="22"/>
  <c r="G111" i="22"/>
  <c r="M111" i="22"/>
  <c r="G97" i="22"/>
  <c r="M97" i="22"/>
  <c r="G81" i="22"/>
  <c r="M81" i="22"/>
  <c r="G96" i="22"/>
  <c r="M96" i="22"/>
  <c r="G91" i="22"/>
  <c r="M91" i="22"/>
  <c r="G86" i="22"/>
  <c r="M86" i="22"/>
  <c r="G70" i="22"/>
  <c r="M70" i="22"/>
  <c r="G108" i="22"/>
  <c r="M108" i="22"/>
  <c r="G68" i="22"/>
  <c r="M68" i="22"/>
  <c r="G71" i="22"/>
  <c r="M71" i="22"/>
  <c r="G93" i="22"/>
  <c r="M93" i="22"/>
  <c r="G67" i="22"/>
  <c r="M67" i="22"/>
  <c r="G115" i="22"/>
  <c r="M115" i="22"/>
  <c r="G120" i="22"/>
  <c r="M120" i="22"/>
  <c r="G109" i="22"/>
  <c r="M109" i="22"/>
  <c r="G106" i="22"/>
  <c r="M106" i="22"/>
  <c r="G95" i="22"/>
  <c r="M95" i="22"/>
  <c r="G90" i="22"/>
  <c r="M90" i="22"/>
  <c r="G85" i="22"/>
  <c r="M85" i="22"/>
  <c r="G80" i="22"/>
  <c r="M80" i="22"/>
  <c r="G69" i="22"/>
  <c r="M69" i="22"/>
  <c r="G62" i="22"/>
  <c r="M62" i="22"/>
  <c r="G113" i="22"/>
  <c r="M113" i="22"/>
  <c r="G78" i="22"/>
  <c r="M78" i="22"/>
  <c r="G73" i="22"/>
  <c r="M73" i="22"/>
  <c r="G114" i="22"/>
  <c r="M114" i="22"/>
  <c r="G119" i="22"/>
  <c r="M119" i="22"/>
  <c r="G104" i="22"/>
  <c r="M104" i="22"/>
  <c r="G100" i="22"/>
  <c r="M100" i="22"/>
  <c r="G94" i="22"/>
  <c r="M94" i="22"/>
  <c r="G88" i="22"/>
  <c r="M88" i="22"/>
  <c r="G84" i="22"/>
  <c r="M84" i="22"/>
  <c r="G79" i="22"/>
  <c r="M79" i="22"/>
  <c r="G64" i="22"/>
  <c r="M64" i="22"/>
  <c r="G51" i="22"/>
  <c r="M51" i="22"/>
  <c r="G117" i="22"/>
  <c r="E72" i="22"/>
  <c r="K72" i="22"/>
  <c r="J72" i="22"/>
  <c r="K113" i="22"/>
  <c r="J113" i="22"/>
  <c r="E113" i="22"/>
  <c r="J99" i="22"/>
  <c r="K99" i="22"/>
  <c r="E99" i="22"/>
  <c r="E83" i="22"/>
  <c r="J83" i="22"/>
  <c r="K83" i="22"/>
  <c r="K89" i="22"/>
  <c r="E89" i="22"/>
  <c r="J89" i="22"/>
  <c r="E78" i="22"/>
  <c r="K78" i="22"/>
  <c r="J78" i="22"/>
  <c r="E68" i="22"/>
  <c r="K68" i="22"/>
  <c r="J68" i="22"/>
  <c r="E74" i="22"/>
  <c r="K74" i="22"/>
  <c r="J74" i="22"/>
  <c r="E56" i="22"/>
  <c r="K56" i="22"/>
  <c r="G56" i="22"/>
  <c r="G57" i="22" s="1"/>
  <c r="J56" i="22"/>
  <c r="J46" i="22"/>
  <c r="E46" i="22"/>
  <c r="K46" i="22"/>
  <c r="K49" i="22"/>
  <c r="J49" i="22"/>
  <c r="E49" i="22"/>
  <c r="E44" i="22"/>
  <c r="K44" i="22"/>
  <c r="J44" i="22"/>
  <c r="E27" i="22"/>
  <c r="K27" i="22"/>
  <c r="J27" i="22"/>
  <c r="E9" i="22"/>
  <c r="K9" i="22"/>
  <c r="J9" i="22"/>
  <c r="K17" i="22"/>
  <c r="J17" i="22"/>
  <c r="E17" i="22"/>
  <c r="E10" i="22"/>
  <c r="J10" i="22"/>
  <c r="K10" i="22"/>
  <c r="E7" i="22"/>
  <c r="J7" i="22"/>
  <c r="K7" i="22"/>
  <c r="K43" i="22"/>
  <c r="J43" i="22"/>
  <c r="E43" i="22"/>
  <c r="K71" i="22"/>
  <c r="E71" i="22"/>
  <c r="J71" i="22"/>
  <c r="J112" i="22"/>
  <c r="K112" i="22"/>
  <c r="E112" i="22"/>
  <c r="E116" i="22"/>
  <c r="K116" i="22"/>
  <c r="J116" i="22"/>
  <c r="J117" i="22"/>
  <c r="K117" i="22"/>
  <c r="E117" i="22"/>
  <c r="J93" i="22"/>
  <c r="E93" i="22"/>
  <c r="K93" i="22"/>
  <c r="E82" i="22"/>
  <c r="J82" i="22"/>
  <c r="K82" i="22"/>
  <c r="E101" i="22"/>
  <c r="J101" i="22"/>
  <c r="K101" i="22"/>
  <c r="K77" i="22"/>
  <c r="J77" i="22"/>
  <c r="E77" i="22"/>
  <c r="K67" i="22"/>
  <c r="J67" i="22"/>
  <c r="E67" i="22"/>
  <c r="E63" i="22"/>
  <c r="J63" i="22"/>
  <c r="K63" i="22"/>
  <c r="E65" i="22"/>
  <c r="K65" i="22"/>
  <c r="J65" i="22"/>
  <c r="E45" i="22"/>
  <c r="J45" i="22"/>
  <c r="K45" i="22"/>
  <c r="E48" i="22"/>
  <c r="K48" i="22"/>
  <c r="J48" i="22"/>
  <c r="E38" i="22"/>
  <c r="K38" i="22"/>
  <c r="J38" i="22"/>
  <c r="E32" i="22"/>
  <c r="K32" i="22"/>
  <c r="J32" i="22"/>
  <c r="E50" i="22"/>
  <c r="K50" i="22"/>
  <c r="J50" i="22"/>
  <c r="E11" i="22"/>
  <c r="J11" i="22"/>
  <c r="K11" i="22"/>
  <c r="E118" i="22"/>
  <c r="J118" i="22"/>
  <c r="K118" i="22"/>
  <c r="E14" i="22"/>
  <c r="K14" i="22"/>
  <c r="J14" i="22"/>
  <c r="E21" i="22"/>
  <c r="J21" i="22"/>
  <c r="K21" i="22"/>
  <c r="K61" i="22"/>
  <c r="J61" i="22"/>
  <c r="E61" i="22"/>
  <c r="K107" i="22"/>
  <c r="E107" i="22"/>
  <c r="J107" i="22"/>
  <c r="E92" i="22"/>
  <c r="K92" i="22"/>
  <c r="J92" i="22"/>
  <c r="J76" i="22"/>
  <c r="K76" i="22"/>
  <c r="E76" i="22"/>
  <c r="E66" i="22"/>
  <c r="K66" i="22"/>
  <c r="J66" i="22"/>
  <c r="E57" i="22"/>
  <c r="J57" i="22"/>
  <c r="K57" i="22"/>
  <c r="J75" i="22"/>
  <c r="E75" i="22"/>
  <c r="K75" i="22"/>
  <c r="E54" i="22"/>
  <c r="K54" i="22"/>
  <c r="J54" i="22"/>
  <c r="E47" i="22"/>
  <c r="J47" i="22"/>
  <c r="K47" i="22"/>
  <c r="J37" i="22"/>
  <c r="E37" i="22"/>
  <c r="K37" i="22"/>
  <c r="E28" i="22"/>
  <c r="J28" i="22"/>
  <c r="K28" i="22"/>
  <c r="E29" i="22"/>
  <c r="K29" i="22"/>
  <c r="J29" i="22"/>
  <c r="E15" i="22"/>
  <c r="K15" i="22"/>
  <c r="J15" i="22"/>
  <c r="E23" i="22"/>
  <c r="J23" i="22"/>
  <c r="K23" i="22"/>
  <c r="E102" i="22"/>
  <c r="K102" i="22"/>
  <c r="J102" i="22"/>
  <c r="K121" i="22"/>
  <c r="J121" i="22"/>
  <c r="E121" i="22"/>
  <c r="E110" i="22"/>
  <c r="K110" i="22"/>
  <c r="J110" i="22"/>
  <c r="J111" i="22"/>
  <c r="E111" i="22"/>
  <c r="K111" i="22"/>
  <c r="K97" i="22"/>
  <c r="E97" i="22"/>
  <c r="J97" i="22"/>
  <c r="J81" i="22"/>
  <c r="K81" i="22"/>
  <c r="E81" i="22"/>
  <c r="E96" i="22"/>
  <c r="K96" i="22"/>
  <c r="J96" i="22"/>
  <c r="E91" i="22"/>
  <c r="J91" i="22"/>
  <c r="K91" i="22"/>
  <c r="E86" i="22"/>
  <c r="K86" i="22"/>
  <c r="J86" i="22"/>
  <c r="E52" i="22"/>
  <c r="K52" i="22"/>
  <c r="J52" i="22"/>
  <c r="K70" i="22"/>
  <c r="J70" i="22"/>
  <c r="E70" i="22"/>
  <c r="E53" i="22"/>
  <c r="K53" i="22"/>
  <c r="J53" i="22"/>
  <c r="E31" i="22"/>
  <c r="J31" i="22"/>
  <c r="K31" i="22"/>
  <c r="K26" i="22"/>
  <c r="E26" i="22"/>
  <c r="J26" i="22"/>
  <c r="J4" i="22"/>
  <c r="K4" i="22"/>
  <c r="E4" i="22"/>
  <c r="E39" i="22"/>
  <c r="J39" i="22"/>
  <c r="K39" i="22"/>
  <c r="K20" i="22"/>
  <c r="E20" i="22"/>
  <c r="J20" i="22"/>
  <c r="E108" i="22"/>
  <c r="K108" i="22"/>
  <c r="J108" i="22"/>
  <c r="E16" i="22"/>
  <c r="K16" i="22"/>
  <c r="J16" i="22"/>
  <c r="E42" i="22"/>
  <c r="K42" i="22"/>
  <c r="J42" i="22"/>
  <c r="K103" i="22"/>
  <c r="J103" i="22"/>
  <c r="E103" i="22"/>
  <c r="J105" i="22"/>
  <c r="K105" i="22"/>
  <c r="E105" i="22"/>
  <c r="E98" i="22"/>
  <c r="K98" i="22"/>
  <c r="J98" i="22"/>
  <c r="J87" i="22"/>
  <c r="K87" i="22"/>
  <c r="E87" i="22"/>
  <c r="E6" i="22"/>
  <c r="K6" i="22"/>
  <c r="J6" i="22"/>
  <c r="E41" i="22"/>
  <c r="K41" i="22"/>
  <c r="J41" i="22"/>
  <c r="E19" i="22"/>
  <c r="J19" i="22"/>
  <c r="K19" i="22"/>
  <c r="E13" i="22"/>
  <c r="J13" i="22"/>
  <c r="K13" i="22"/>
  <c r="E24" i="22"/>
  <c r="K24" i="22"/>
  <c r="J24" i="22"/>
  <c r="E40" i="22"/>
  <c r="J40" i="22"/>
  <c r="K40" i="22"/>
  <c r="K115" i="22"/>
  <c r="E115" i="22"/>
  <c r="J115" i="22"/>
  <c r="E120" i="22"/>
  <c r="K120" i="22"/>
  <c r="J120" i="22"/>
  <c r="E109" i="22"/>
  <c r="J109" i="22"/>
  <c r="K109" i="22"/>
  <c r="K106" i="22"/>
  <c r="J106" i="22"/>
  <c r="E106" i="22"/>
  <c r="K95" i="22"/>
  <c r="E95" i="22"/>
  <c r="J95" i="22"/>
  <c r="E90" i="22"/>
  <c r="K90" i="22"/>
  <c r="J90" i="22"/>
  <c r="K85" i="22"/>
  <c r="J85" i="22"/>
  <c r="E85" i="22"/>
  <c r="E80" i="22"/>
  <c r="K80" i="22"/>
  <c r="J80" i="22"/>
  <c r="J69" i="22"/>
  <c r="K69" i="22"/>
  <c r="E69" i="22"/>
  <c r="E62" i="22"/>
  <c r="K62" i="22"/>
  <c r="J62" i="22"/>
  <c r="E59" i="22"/>
  <c r="K59" i="22"/>
  <c r="J59" i="22"/>
  <c r="E36" i="22"/>
  <c r="K36" i="22"/>
  <c r="J36" i="22"/>
  <c r="K30" i="22"/>
  <c r="J30" i="22"/>
  <c r="E30" i="22"/>
  <c r="E25" i="22"/>
  <c r="J25" i="22"/>
  <c r="K25" i="22"/>
  <c r="J55" i="22"/>
  <c r="E55" i="22"/>
  <c r="K55" i="22"/>
  <c r="K34" i="22"/>
  <c r="J34" i="22"/>
  <c r="E34" i="22"/>
  <c r="K18" i="22"/>
  <c r="J18" i="22"/>
  <c r="E18" i="22"/>
  <c r="K12" i="22"/>
  <c r="J12" i="22"/>
  <c r="E12" i="22"/>
  <c r="K8" i="22"/>
  <c r="E8" i="22"/>
  <c r="J8" i="22"/>
  <c r="K22" i="22"/>
  <c r="E22" i="22"/>
  <c r="J22" i="22"/>
  <c r="E3" i="22"/>
  <c r="J3" i="22"/>
  <c r="K3" i="22"/>
  <c r="E73" i="22"/>
  <c r="J73" i="22"/>
  <c r="K73" i="22"/>
  <c r="E114" i="22"/>
  <c r="K114" i="22"/>
  <c r="J114" i="22"/>
  <c r="E119" i="22"/>
  <c r="K119" i="22"/>
  <c r="J119" i="22"/>
  <c r="E104" i="22"/>
  <c r="K104" i="22"/>
  <c r="J104" i="22"/>
  <c r="E100" i="22"/>
  <c r="J100" i="22"/>
  <c r="K100" i="22"/>
  <c r="J94" i="22"/>
  <c r="K94" i="22"/>
  <c r="E94" i="22"/>
  <c r="K88" i="22"/>
  <c r="J88" i="22"/>
  <c r="E88" i="22"/>
  <c r="E84" i="22"/>
  <c r="K84" i="22"/>
  <c r="J84" i="22"/>
  <c r="K79" i="22"/>
  <c r="E79" i="22"/>
  <c r="J79" i="22"/>
  <c r="E64" i="22"/>
  <c r="J64" i="22"/>
  <c r="K64" i="22"/>
  <c r="E51" i="22"/>
  <c r="J51" i="22"/>
  <c r="K51" i="22"/>
  <c r="J58" i="22"/>
  <c r="K58" i="22"/>
  <c r="E58" i="22"/>
  <c r="K35" i="22"/>
  <c r="E35" i="22"/>
  <c r="J35" i="22"/>
  <c r="E60" i="22"/>
  <c r="K60" i="22"/>
  <c r="J60" i="22"/>
  <c r="G60" i="22"/>
  <c r="E33" i="22"/>
  <c r="J33" i="22"/>
  <c r="K33" i="22"/>
  <c r="E5" i="22"/>
  <c r="J5" i="22"/>
  <c r="K5" i="22"/>
  <c r="E2" i="22"/>
  <c r="J2" i="22"/>
  <c r="K2" i="22"/>
  <c r="G20" i="22"/>
  <c r="G22" i="22" s="1"/>
  <c r="G44" i="22"/>
  <c r="G45" i="22" s="1"/>
  <c r="G46" i="22" s="1"/>
  <c r="G47" i="22" s="1"/>
  <c r="G48" i="22" s="1"/>
  <c r="G49" i="22" s="1"/>
  <c r="G38" i="22"/>
  <c r="G41" i="22" s="1"/>
  <c r="G32" i="22"/>
  <c r="G36" i="22" s="1"/>
  <c r="G50" i="22"/>
  <c r="G14" i="22"/>
  <c r="G18" i="22" s="1"/>
  <c r="G2" i="22"/>
  <c r="G7" i="22" s="1"/>
  <c r="G26" i="22"/>
  <c r="G29" i="22" s="1"/>
  <c r="G8" i="22"/>
  <c r="G12" i="22" s="1"/>
  <c r="C2" i="22"/>
  <c r="C3" i="20"/>
  <c r="E1" i="5"/>
  <c r="F1" i="5" s="1"/>
  <c r="G1" i="5" s="1"/>
  <c r="H1" i="5" s="1"/>
  <c r="I1" i="5" s="1"/>
  <c r="J1" i="5" s="1"/>
  <c r="K1" i="5" s="1"/>
  <c r="L1" i="5" s="1"/>
  <c r="M1" i="5" s="1"/>
  <c r="N1" i="5" s="1"/>
  <c r="O1" i="5" s="1"/>
  <c r="P1" i="5" s="1"/>
  <c r="Q1" i="5" s="1"/>
  <c r="R1" i="5" s="1"/>
  <c r="S1" i="5" s="1"/>
  <c r="T1" i="5" s="1"/>
  <c r="U1" i="5" s="1"/>
  <c r="V1" i="5" s="1"/>
  <c r="W1" i="5" s="1"/>
  <c r="X1" i="5" s="1"/>
  <c r="Y1" i="5" s="1"/>
  <c r="Z1" i="5" s="1"/>
  <c r="AA1" i="5" s="1"/>
  <c r="AB1" i="5" s="1"/>
  <c r="AC1" i="5" s="1"/>
  <c r="AD1" i="5" s="1"/>
  <c r="AE1" i="5" s="1"/>
  <c r="AF1" i="5" s="1"/>
  <c r="AG1" i="5" s="1"/>
  <c r="G9" i="22" l="1"/>
  <c r="G30" i="22"/>
  <c r="G24" i="22"/>
  <c r="G23" i="22"/>
  <c r="G21" i="22"/>
  <c r="G61" i="22"/>
  <c r="G58" i="22"/>
  <c r="G59" i="22"/>
  <c r="B64" i="43"/>
  <c r="G39" i="22"/>
  <c r="G40" i="22"/>
  <c r="G34" i="22"/>
  <c r="G33" i="22"/>
  <c r="G37" i="22"/>
  <c r="G35" i="22"/>
  <c r="G27" i="22"/>
  <c r="G31" i="22"/>
  <c r="G25" i="22"/>
  <c r="B26" i="43" s="1"/>
  <c r="G17" i="22"/>
  <c r="G13" i="22"/>
  <c r="G10" i="22"/>
  <c r="G11" i="22"/>
  <c r="G54" i="22"/>
  <c r="G15" i="22"/>
  <c r="B110" i="43"/>
  <c r="B79" i="43"/>
  <c r="G19" i="22"/>
  <c r="G28" i="22"/>
  <c r="G16" i="22"/>
  <c r="G43" i="22"/>
  <c r="B76" i="43"/>
  <c r="B109" i="43"/>
  <c r="G52" i="22"/>
  <c r="G55" i="22"/>
  <c r="G42" i="22"/>
  <c r="G53" i="22"/>
  <c r="B54" i="43" s="1"/>
  <c r="G6" i="22"/>
  <c r="G4" i="22"/>
  <c r="F4" i="43"/>
  <c r="F6" i="43"/>
  <c r="F8" i="43"/>
  <c r="F10" i="43"/>
  <c r="F12" i="43"/>
  <c r="F14" i="43"/>
  <c r="F16" i="43"/>
  <c r="F18" i="43"/>
  <c r="F20" i="43"/>
  <c r="F22" i="43"/>
  <c r="F24" i="43"/>
  <c r="F26" i="43"/>
  <c r="F28" i="43"/>
  <c r="F30" i="43"/>
  <c r="F32" i="43"/>
  <c r="F34" i="43"/>
  <c r="F36" i="43"/>
  <c r="F38" i="43"/>
  <c r="F40" i="43"/>
  <c r="F42" i="43"/>
  <c r="F44" i="43"/>
  <c r="F46" i="43"/>
  <c r="F48" i="43"/>
  <c r="F50" i="43"/>
  <c r="F52" i="43"/>
  <c r="F54" i="43"/>
  <c r="F56" i="43"/>
  <c r="F58" i="43"/>
  <c r="F60" i="43"/>
  <c r="F62" i="43"/>
  <c r="F64" i="43"/>
  <c r="F66" i="43"/>
  <c r="F68" i="43"/>
  <c r="F70" i="43"/>
  <c r="F72" i="43"/>
  <c r="F74" i="43"/>
  <c r="F76" i="43"/>
  <c r="F78" i="43"/>
  <c r="F80" i="43"/>
  <c r="F82" i="43"/>
  <c r="F84" i="43"/>
  <c r="F86" i="43"/>
  <c r="F88" i="43"/>
  <c r="F90" i="43"/>
  <c r="F92" i="43"/>
  <c r="F94" i="43"/>
  <c r="F96" i="43"/>
  <c r="F98" i="43"/>
  <c r="F100" i="43"/>
  <c r="F102" i="43"/>
  <c r="F104" i="43"/>
  <c r="F106" i="43"/>
  <c r="F108" i="43"/>
  <c r="F110" i="43"/>
  <c r="F112" i="43"/>
  <c r="F114" i="43"/>
  <c r="F116" i="43"/>
  <c r="F118" i="43"/>
  <c r="F120" i="43"/>
  <c r="F122" i="43"/>
  <c r="B122" i="43"/>
  <c r="B9" i="43"/>
  <c r="B15" i="43"/>
  <c r="B21" i="43"/>
  <c r="B27" i="43"/>
  <c r="B33" i="43"/>
  <c r="B39" i="43"/>
  <c r="B45" i="43"/>
  <c r="B51" i="43"/>
  <c r="B57" i="43"/>
  <c r="B63" i="43"/>
  <c r="B69" i="43"/>
  <c r="B75" i="43"/>
  <c r="B81" i="43"/>
  <c r="B87" i="43"/>
  <c r="B93" i="43"/>
  <c r="B99" i="43"/>
  <c r="B105" i="43"/>
  <c r="B111" i="43"/>
  <c r="B117" i="43"/>
  <c r="G4" i="43"/>
  <c r="G6" i="43"/>
  <c r="G8" i="43"/>
  <c r="G10" i="43"/>
  <c r="G12" i="43"/>
  <c r="G14" i="43"/>
  <c r="G16" i="43"/>
  <c r="G18" i="43"/>
  <c r="G20" i="43"/>
  <c r="G22" i="43"/>
  <c r="G24" i="43"/>
  <c r="G26" i="43"/>
  <c r="G28" i="43"/>
  <c r="G30" i="43"/>
  <c r="G32" i="43"/>
  <c r="G34" i="43"/>
  <c r="G36" i="43"/>
  <c r="G38" i="43"/>
  <c r="G40" i="43"/>
  <c r="G42" i="43"/>
  <c r="G44" i="43"/>
  <c r="G46" i="43"/>
  <c r="G48" i="43"/>
  <c r="G50" i="43"/>
  <c r="G52" i="43"/>
  <c r="G54" i="43"/>
  <c r="G56" i="43"/>
  <c r="G58" i="43"/>
  <c r="G60" i="43"/>
  <c r="G62" i="43"/>
  <c r="G64" i="43"/>
  <c r="G66" i="43"/>
  <c r="G68" i="43"/>
  <c r="G70" i="43"/>
  <c r="G72" i="43"/>
  <c r="G74" i="43"/>
  <c r="G76" i="43"/>
  <c r="G78" i="43"/>
  <c r="G80" i="43"/>
  <c r="G82" i="43"/>
  <c r="G84" i="43"/>
  <c r="G86" i="43"/>
  <c r="G88" i="43"/>
  <c r="G90" i="43"/>
  <c r="G92" i="43"/>
  <c r="G94" i="43"/>
  <c r="G96" i="43"/>
  <c r="G98" i="43"/>
  <c r="G100" i="43"/>
  <c r="G102" i="43"/>
  <c r="G104" i="43"/>
  <c r="G106" i="43"/>
  <c r="G108" i="43"/>
  <c r="G110" i="43"/>
  <c r="G112" i="43"/>
  <c r="G114" i="43"/>
  <c r="G116" i="43"/>
  <c r="G118" i="43"/>
  <c r="G120" i="43"/>
  <c r="G122" i="43"/>
  <c r="B16" i="43"/>
  <c r="B22" i="43"/>
  <c r="B28" i="43"/>
  <c r="B34" i="43"/>
  <c r="B46" i="43"/>
  <c r="B52" i="43"/>
  <c r="G5" i="43"/>
  <c r="G7" i="43"/>
  <c r="G9" i="43"/>
  <c r="G11" i="43"/>
  <c r="G13" i="43"/>
  <c r="G15" i="43"/>
  <c r="G17" i="43"/>
  <c r="G19" i="43"/>
  <c r="G21" i="43"/>
  <c r="G23" i="43"/>
  <c r="G25" i="43"/>
  <c r="G27" i="43"/>
  <c r="G29" i="43"/>
  <c r="G31" i="43"/>
  <c r="G33" i="43"/>
  <c r="G35" i="43"/>
  <c r="G37" i="43"/>
  <c r="G39" i="43"/>
  <c r="G41" i="43"/>
  <c r="G43" i="43"/>
  <c r="G45" i="43"/>
  <c r="G47" i="43"/>
  <c r="G49" i="43"/>
  <c r="G51" i="43"/>
  <c r="G53" i="43"/>
  <c r="G55" i="43"/>
  <c r="G57" i="43"/>
  <c r="G59" i="43"/>
  <c r="G61" i="43"/>
  <c r="G63" i="43"/>
  <c r="G65" i="43"/>
  <c r="G67" i="43"/>
  <c r="G69" i="43"/>
  <c r="G71" i="43"/>
  <c r="G73" i="43"/>
  <c r="G75" i="43"/>
  <c r="G77" i="43"/>
  <c r="G79" i="43"/>
  <c r="G81" i="43"/>
  <c r="G83" i="43"/>
  <c r="G85" i="43"/>
  <c r="G87" i="43"/>
  <c r="G89" i="43"/>
  <c r="G91" i="43"/>
  <c r="G93" i="43"/>
  <c r="G95" i="43"/>
  <c r="G97" i="43"/>
  <c r="G99" i="43"/>
  <c r="G101" i="43"/>
  <c r="G103" i="43"/>
  <c r="G105" i="43"/>
  <c r="G107" i="43"/>
  <c r="G109" i="43"/>
  <c r="G111" i="43"/>
  <c r="G113" i="43"/>
  <c r="G115" i="43"/>
  <c r="G117" i="43"/>
  <c r="G119" i="43"/>
  <c r="G121" i="43"/>
  <c r="G3" i="43"/>
  <c r="B7" i="43"/>
  <c r="B13" i="43"/>
  <c r="B19" i="43"/>
  <c r="B25" i="43"/>
  <c r="B31" i="43"/>
  <c r="B37" i="43"/>
  <c r="B43" i="43"/>
  <c r="B49" i="43"/>
  <c r="B55" i="43"/>
  <c r="B61" i="43"/>
  <c r="B67" i="43"/>
  <c r="B73" i="43"/>
  <c r="B85" i="43"/>
  <c r="B91" i="43"/>
  <c r="B97" i="43"/>
  <c r="B103" i="43"/>
  <c r="B115" i="43"/>
  <c r="B121" i="43"/>
  <c r="H4" i="43"/>
  <c r="H8" i="43"/>
  <c r="H12" i="43"/>
  <c r="H16" i="43"/>
  <c r="H20" i="43"/>
  <c r="H24" i="43"/>
  <c r="H28" i="43"/>
  <c r="H32" i="43"/>
  <c r="H36" i="43"/>
  <c r="H40" i="43"/>
  <c r="H44" i="43"/>
  <c r="H48" i="43"/>
  <c r="H52" i="43"/>
  <c r="H56" i="43"/>
  <c r="H60" i="43"/>
  <c r="H64" i="43"/>
  <c r="H68" i="43"/>
  <c r="H72" i="43"/>
  <c r="H76" i="43"/>
  <c r="H80" i="43"/>
  <c r="H84" i="43"/>
  <c r="H88" i="43"/>
  <c r="H92" i="43"/>
  <c r="H96" i="43"/>
  <c r="H100" i="43"/>
  <c r="H104" i="43"/>
  <c r="H108" i="43"/>
  <c r="H112" i="43"/>
  <c r="H116" i="43"/>
  <c r="H120" i="43"/>
  <c r="B5" i="43"/>
  <c r="B17" i="43"/>
  <c r="B41" i="43"/>
  <c r="B53" i="43"/>
  <c r="B62" i="43"/>
  <c r="B71" i="43"/>
  <c r="B80" i="43"/>
  <c r="B89" i="43"/>
  <c r="B98" i="43"/>
  <c r="B107" i="43"/>
  <c r="B116" i="43"/>
  <c r="F5" i="43"/>
  <c r="F9" i="43"/>
  <c r="F13" i="43"/>
  <c r="F17" i="43"/>
  <c r="F21" i="43"/>
  <c r="F25" i="43"/>
  <c r="F29" i="43"/>
  <c r="F33" i="43"/>
  <c r="F37" i="43"/>
  <c r="F41" i="43"/>
  <c r="F45" i="43"/>
  <c r="F49" i="43"/>
  <c r="F53" i="43"/>
  <c r="F57" i="43"/>
  <c r="F61" i="43"/>
  <c r="F65" i="43"/>
  <c r="F69" i="43"/>
  <c r="F73" i="43"/>
  <c r="F77" i="43"/>
  <c r="F81" i="43"/>
  <c r="F85" i="43"/>
  <c r="F89" i="43"/>
  <c r="F93" i="43"/>
  <c r="F97" i="43"/>
  <c r="F101" i="43"/>
  <c r="F105" i="43"/>
  <c r="F109" i="43"/>
  <c r="F113" i="43"/>
  <c r="F117" i="43"/>
  <c r="F121" i="43"/>
  <c r="B18" i="43"/>
  <c r="B30" i="43"/>
  <c r="B42" i="43"/>
  <c r="B72" i="43"/>
  <c r="B82" i="43"/>
  <c r="B90" i="43"/>
  <c r="B100" i="43"/>
  <c r="B108" i="43"/>
  <c r="B118" i="43"/>
  <c r="F7" i="43"/>
  <c r="F11" i="43"/>
  <c r="F15" i="43"/>
  <c r="F19" i="43"/>
  <c r="F23" i="43"/>
  <c r="F27" i="43"/>
  <c r="F31" i="43"/>
  <c r="F35" i="43"/>
  <c r="F39" i="43"/>
  <c r="F43" i="43"/>
  <c r="F47" i="43"/>
  <c r="F51" i="43"/>
  <c r="F55" i="43"/>
  <c r="F59" i="43"/>
  <c r="F63" i="43"/>
  <c r="F67" i="43"/>
  <c r="F71" i="43"/>
  <c r="F75" i="43"/>
  <c r="F79" i="43"/>
  <c r="F83" i="43"/>
  <c r="F87" i="43"/>
  <c r="F91" i="43"/>
  <c r="F95" i="43"/>
  <c r="F99" i="43"/>
  <c r="F103" i="43"/>
  <c r="F107" i="43"/>
  <c r="F111" i="43"/>
  <c r="F115" i="43"/>
  <c r="F119" i="43"/>
  <c r="H3" i="43"/>
  <c r="B12" i="43"/>
  <c r="B24" i="43"/>
  <c r="B36" i="43"/>
  <c r="B48" i="43"/>
  <c r="B59" i="43"/>
  <c r="B68" i="43"/>
  <c r="B77" i="43"/>
  <c r="B86" i="43"/>
  <c r="B95" i="43"/>
  <c r="B104" i="43"/>
  <c r="B113" i="43"/>
  <c r="B3" i="43"/>
  <c r="H5" i="43"/>
  <c r="H13" i="43"/>
  <c r="H21" i="43"/>
  <c r="H29" i="43"/>
  <c r="H37" i="43"/>
  <c r="H45" i="43"/>
  <c r="H53" i="43"/>
  <c r="H61" i="43"/>
  <c r="H69" i="43"/>
  <c r="H77" i="43"/>
  <c r="H85" i="43"/>
  <c r="H93" i="43"/>
  <c r="H101" i="43"/>
  <c r="H109" i="43"/>
  <c r="H117" i="43"/>
  <c r="B8" i="43"/>
  <c r="B56" i="43"/>
  <c r="B74" i="43"/>
  <c r="B92" i="43"/>
  <c r="H15" i="43"/>
  <c r="H31" i="43"/>
  <c r="H55" i="43"/>
  <c r="H71" i="43"/>
  <c r="H87" i="43"/>
  <c r="H103" i="43"/>
  <c r="H119" i="43"/>
  <c r="B14" i="43"/>
  <c r="B60" i="43"/>
  <c r="H6" i="43"/>
  <c r="H14" i="43"/>
  <c r="H22" i="43"/>
  <c r="H30" i="43"/>
  <c r="H38" i="43"/>
  <c r="H46" i="43"/>
  <c r="H54" i="43"/>
  <c r="H62" i="43"/>
  <c r="H70" i="43"/>
  <c r="H78" i="43"/>
  <c r="H86" i="43"/>
  <c r="H94" i="43"/>
  <c r="H102" i="43"/>
  <c r="H110" i="43"/>
  <c r="H118" i="43"/>
  <c r="B11" i="43"/>
  <c r="B35" i="43"/>
  <c r="B58" i="43"/>
  <c r="B94" i="43"/>
  <c r="B112" i="43"/>
  <c r="H7" i="43"/>
  <c r="H23" i="43"/>
  <c r="H39" i="43"/>
  <c r="H63" i="43"/>
  <c r="H79" i="43"/>
  <c r="H95" i="43"/>
  <c r="H111" i="43"/>
  <c r="B38" i="43"/>
  <c r="H10" i="43"/>
  <c r="H18" i="43"/>
  <c r="H26" i="43"/>
  <c r="H34" i="43"/>
  <c r="H42" i="43"/>
  <c r="H50" i="43"/>
  <c r="H58" i="43"/>
  <c r="H66" i="43"/>
  <c r="H74" i="43"/>
  <c r="H82" i="43"/>
  <c r="H90" i="43"/>
  <c r="H98" i="43"/>
  <c r="H106" i="43"/>
  <c r="H114" i="43"/>
  <c r="H122" i="43"/>
  <c r="B23" i="43"/>
  <c r="B47" i="43"/>
  <c r="B66" i="43"/>
  <c r="B84" i="43"/>
  <c r="B102" i="43"/>
  <c r="B120" i="43"/>
  <c r="H11" i="43"/>
  <c r="H19" i="43"/>
  <c r="H27" i="43"/>
  <c r="H35" i="43"/>
  <c r="H43" i="43"/>
  <c r="H51" i="43"/>
  <c r="H59" i="43"/>
  <c r="H67" i="43"/>
  <c r="H75" i="43"/>
  <c r="H83" i="43"/>
  <c r="H91" i="43"/>
  <c r="H99" i="43"/>
  <c r="H107" i="43"/>
  <c r="H115" i="43"/>
  <c r="F3" i="43"/>
  <c r="B50" i="43"/>
  <c r="B70" i="43"/>
  <c r="B88" i="43"/>
  <c r="B106" i="43"/>
  <c r="H47" i="43"/>
  <c r="H9" i="43"/>
  <c r="H57" i="43"/>
  <c r="H105" i="43"/>
  <c r="B78" i="43"/>
  <c r="H73" i="43"/>
  <c r="B96" i="43"/>
  <c r="H81" i="43"/>
  <c r="B101" i="43"/>
  <c r="B20" i="43"/>
  <c r="H41" i="43"/>
  <c r="H89" i="43"/>
  <c r="B44" i="43"/>
  <c r="B114" i="43"/>
  <c r="H49" i="43"/>
  <c r="H97" i="43"/>
  <c r="B65" i="43"/>
  <c r="B119" i="43"/>
  <c r="H17" i="43"/>
  <c r="H65" i="43"/>
  <c r="H113" i="43"/>
  <c r="B83" i="43"/>
  <c r="H25" i="43"/>
  <c r="H121" i="43"/>
  <c r="H33" i="43"/>
  <c r="G5" i="22"/>
  <c r="B6" i="43" s="1"/>
  <c r="G3" i="22"/>
  <c r="B4" i="43" s="1"/>
  <c r="C3" i="22"/>
  <c r="C8" i="22"/>
  <c r="C5" i="22"/>
  <c r="C4" i="22"/>
  <c r="C10" i="22"/>
  <c r="C9" i="22"/>
  <c r="A66" i="43" l="1"/>
  <c r="N66" i="43"/>
  <c r="A106" i="43"/>
  <c r="N106" i="43"/>
  <c r="A23" i="43"/>
  <c r="N23" i="43"/>
  <c r="A112" i="43"/>
  <c r="N112" i="43"/>
  <c r="A74" i="43"/>
  <c r="N74" i="43"/>
  <c r="J119" i="43"/>
  <c r="J113" i="43"/>
  <c r="J107" i="43"/>
  <c r="J101" i="43"/>
  <c r="J95" i="43"/>
  <c r="J89" i="43"/>
  <c r="J83" i="43"/>
  <c r="J77" i="43"/>
  <c r="J71" i="43"/>
  <c r="J65" i="43"/>
  <c r="J59" i="43"/>
  <c r="J53" i="43"/>
  <c r="J47" i="43"/>
  <c r="J41" i="43"/>
  <c r="J35" i="43"/>
  <c r="J29" i="43"/>
  <c r="J23" i="43"/>
  <c r="J5" i="43"/>
  <c r="J118" i="43"/>
  <c r="J112" i="43"/>
  <c r="J106" i="43"/>
  <c r="J100" i="43"/>
  <c r="J94" i="43"/>
  <c r="J88" i="43"/>
  <c r="J82" i="43"/>
  <c r="J76" i="43"/>
  <c r="J70" i="43"/>
  <c r="J64" i="43"/>
  <c r="J58" i="43"/>
  <c r="J52" i="43"/>
  <c r="J46" i="43"/>
  <c r="J40" i="43"/>
  <c r="J34" i="43"/>
  <c r="J28" i="43"/>
  <c r="J22" i="43"/>
  <c r="J16" i="43"/>
  <c r="J10" i="43"/>
  <c r="J4" i="43"/>
  <c r="N3" i="43"/>
  <c r="J117" i="43"/>
  <c r="J111" i="43"/>
  <c r="J105" i="43"/>
  <c r="J99" i="43"/>
  <c r="J93" i="43"/>
  <c r="J87" i="43"/>
  <c r="J81" i="43"/>
  <c r="J75" i="43"/>
  <c r="J69" i="43"/>
  <c r="J63" i="43"/>
  <c r="J57" i="43"/>
  <c r="J51" i="43"/>
  <c r="J45" i="43"/>
  <c r="J39" i="43"/>
  <c r="J33" i="43"/>
  <c r="J27" i="43"/>
  <c r="J21" i="43"/>
  <c r="J15" i="43"/>
  <c r="J9" i="43"/>
  <c r="J3" i="43"/>
  <c r="J122" i="43"/>
  <c r="J116" i="43"/>
  <c r="J110" i="43"/>
  <c r="J104" i="43"/>
  <c r="J98" i="43"/>
  <c r="J92" i="43"/>
  <c r="J86" i="43"/>
  <c r="J80" i="43"/>
  <c r="J74" i="43"/>
  <c r="J68" i="43"/>
  <c r="J62" i="43"/>
  <c r="J56" i="43"/>
  <c r="J50" i="43"/>
  <c r="J44" i="43"/>
  <c r="J38" i="43"/>
  <c r="J32" i="43"/>
  <c r="J26" i="43"/>
  <c r="J20" i="43"/>
  <c r="J14" i="43"/>
  <c r="J8" i="43"/>
  <c r="J24" i="43"/>
  <c r="J6" i="43"/>
  <c r="J17" i="43"/>
  <c r="J11" i="43"/>
  <c r="J121" i="43"/>
  <c r="J115" i="43"/>
  <c r="J109" i="43"/>
  <c r="J103" i="43"/>
  <c r="J97" i="43"/>
  <c r="J91" i="43"/>
  <c r="J85" i="43"/>
  <c r="J79" i="43"/>
  <c r="J73" i="43"/>
  <c r="J67" i="43"/>
  <c r="J61" i="43"/>
  <c r="J55" i="43"/>
  <c r="J49" i="43"/>
  <c r="J43" i="43"/>
  <c r="J37" i="43"/>
  <c r="J31" i="43"/>
  <c r="J25" i="43"/>
  <c r="J19" i="43"/>
  <c r="J13" i="43"/>
  <c r="J7" i="43"/>
  <c r="J120" i="43"/>
  <c r="J114" i="43"/>
  <c r="J108" i="43"/>
  <c r="J102" i="43"/>
  <c r="J96" i="43"/>
  <c r="J90" i="43"/>
  <c r="J84" i="43"/>
  <c r="J78" i="43"/>
  <c r="J72" i="43"/>
  <c r="J66" i="43"/>
  <c r="J60" i="43"/>
  <c r="J54" i="43"/>
  <c r="J48" i="43"/>
  <c r="J42" i="43"/>
  <c r="J36" i="43"/>
  <c r="J30" i="43"/>
  <c r="J18" i="43"/>
  <c r="J12" i="43"/>
  <c r="A68" i="43"/>
  <c r="N68" i="43"/>
  <c r="A118" i="43"/>
  <c r="N118" i="43"/>
  <c r="A42" i="43"/>
  <c r="N42" i="43"/>
  <c r="A89" i="43"/>
  <c r="N89" i="43"/>
  <c r="A17" i="43"/>
  <c r="N17" i="43"/>
  <c r="A91" i="43"/>
  <c r="N91" i="43"/>
  <c r="A49" i="43"/>
  <c r="N49" i="43"/>
  <c r="A13" i="43"/>
  <c r="N13" i="43"/>
  <c r="A22" i="43"/>
  <c r="N22" i="43"/>
  <c r="A93" i="43"/>
  <c r="N93" i="43"/>
  <c r="A57" i="43"/>
  <c r="N57" i="43"/>
  <c r="A21" i="43"/>
  <c r="N21" i="43"/>
  <c r="A54" i="43"/>
  <c r="N54" i="43"/>
  <c r="A26" i="43"/>
  <c r="N26" i="43"/>
  <c r="A38" i="43"/>
  <c r="N38" i="43"/>
  <c r="A119" i="43"/>
  <c r="N119" i="43"/>
  <c r="A65" i="43"/>
  <c r="N65" i="43"/>
  <c r="A78" i="43"/>
  <c r="N78" i="43"/>
  <c r="A88" i="43"/>
  <c r="N88" i="43"/>
  <c r="A120" i="43"/>
  <c r="N120" i="43"/>
  <c r="A94" i="43"/>
  <c r="N94" i="43"/>
  <c r="A56" i="43"/>
  <c r="N56" i="43"/>
  <c r="A113" i="43"/>
  <c r="N113" i="43"/>
  <c r="A59" i="43"/>
  <c r="N59" i="43"/>
  <c r="A108" i="43"/>
  <c r="N108" i="43"/>
  <c r="A30" i="43"/>
  <c r="N30" i="43"/>
  <c r="A80" i="43"/>
  <c r="N80" i="43"/>
  <c r="A5" i="43"/>
  <c r="N5" i="43"/>
  <c r="A85" i="43"/>
  <c r="N85" i="43"/>
  <c r="A43" i="43"/>
  <c r="N43" i="43"/>
  <c r="A7" i="43"/>
  <c r="N7" i="43"/>
  <c r="A16" i="43"/>
  <c r="N16" i="43"/>
  <c r="A87" i="43"/>
  <c r="N87" i="43"/>
  <c r="A51" i="43"/>
  <c r="N51" i="43"/>
  <c r="A15" i="43"/>
  <c r="N15" i="43"/>
  <c r="A83" i="43"/>
  <c r="N83" i="43"/>
  <c r="A20" i="43"/>
  <c r="N20" i="43"/>
  <c r="A70" i="43"/>
  <c r="N70" i="43"/>
  <c r="A102" i="43"/>
  <c r="N102" i="43"/>
  <c r="A58" i="43"/>
  <c r="N58" i="43"/>
  <c r="A60" i="43"/>
  <c r="N60" i="43"/>
  <c r="A8" i="43"/>
  <c r="N8" i="43"/>
  <c r="A104" i="43"/>
  <c r="N104" i="43"/>
  <c r="A48" i="43"/>
  <c r="N48" i="43"/>
  <c r="A100" i="43"/>
  <c r="N100" i="43"/>
  <c r="A18" i="43"/>
  <c r="N18" i="43"/>
  <c r="A71" i="43"/>
  <c r="N71" i="43"/>
  <c r="A121" i="43"/>
  <c r="N121" i="43"/>
  <c r="A73" i="43"/>
  <c r="N73" i="43"/>
  <c r="A37" i="43"/>
  <c r="N37" i="43"/>
  <c r="A52" i="43"/>
  <c r="N52" i="43"/>
  <c r="A117" i="43"/>
  <c r="N117" i="43"/>
  <c r="A81" i="43"/>
  <c r="N81" i="43"/>
  <c r="A45" i="43"/>
  <c r="N45" i="43"/>
  <c r="A9" i="43"/>
  <c r="N9" i="43"/>
  <c r="A6" i="43"/>
  <c r="N6" i="43"/>
  <c r="A11" i="43"/>
  <c r="N11" i="43"/>
  <c r="A4" i="43"/>
  <c r="N4" i="43"/>
  <c r="A101" i="43"/>
  <c r="N101" i="43"/>
  <c r="A50" i="43"/>
  <c r="N50" i="43"/>
  <c r="A84" i="43"/>
  <c r="N84" i="43"/>
  <c r="A35" i="43"/>
  <c r="N35" i="43"/>
  <c r="A14" i="43"/>
  <c r="N14" i="43"/>
  <c r="A95" i="43"/>
  <c r="N95" i="43"/>
  <c r="A36" i="43"/>
  <c r="N36" i="43"/>
  <c r="A90" i="43"/>
  <c r="N90" i="43"/>
  <c r="A116" i="43"/>
  <c r="N116" i="43"/>
  <c r="A62" i="43"/>
  <c r="N62" i="43"/>
  <c r="A115" i="43"/>
  <c r="N115" i="43"/>
  <c r="A67" i="43"/>
  <c r="N67" i="43"/>
  <c r="A31" i="43"/>
  <c r="N31" i="43"/>
  <c r="A46" i="43"/>
  <c r="N46" i="43"/>
  <c r="A111" i="43"/>
  <c r="N111" i="43"/>
  <c r="A75" i="43"/>
  <c r="N75" i="43"/>
  <c r="A39" i="43"/>
  <c r="N39" i="43"/>
  <c r="A122" i="43"/>
  <c r="N122" i="43"/>
  <c r="A64" i="43"/>
  <c r="N64" i="43"/>
  <c r="A24" i="43"/>
  <c r="N24" i="43"/>
  <c r="A82" i="43"/>
  <c r="N82" i="43"/>
  <c r="A107" i="43"/>
  <c r="N107" i="43"/>
  <c r="A53" i="43"/>
  <c r="N53" i="43"/>
  <c r="A103" i="43"/>
  <c r="N103" i="43"/>
  <c r="A61" i="43"/>
  <c r="N61" i="43"/>
  <c r="A25" i="43"/>
  <c r="N25" i="43"/>
  <c r="A34" i="43"/>
  <c r="N34" i="43"/>
  <c r="A105" i="43"/>
  <c r="N105" i="43"/>
  <c r="A69" i="43"/>
  <c r="N69" i="43"/>
  <c r="A33" i="43"/>
  <c r="N33" i="43"/>
  <c r="A109" i="43"/>
  <c r="N109" i="43"/>
  <c r="A79" i="43"/>
  <c r="N79" i="43"/>
  <c r="A114" i="43"/>
  <c r="N114" i="43"/>
  <c r="A86" i="43"/>
  <c r="N86" i="43"/>
  <c r="A44" i="43"/>
  <c r="N44" i="43"/>
  <c r="A96" i="43"/>
  <c r="N96" i="43"/>
  <c r="A47" i="43"/>
  <c r="N47" i="43"/>
  <c r="A92" i="43"/>
  <c r="N92" i="43"/>
  <c r="A77" i="43"/>
  <c r="N77" i="43"/>
  <c r="A12" i="43"/>
  <c r="N12" i="43"/>
  <c r="A72" i="43"/>
  <c r="N72" i="43"/>
  <c r="A98" i="43"/>
  <c r="N98" i="43"/>
  <c r="A41" i="43"/>
  <c r="N41" i="43"/>
  <c r="A97" i="43"/>
  <c r="N97" i="43"/>
  <c r="A55" i="43"/>
  <c r="N55" i="43"/>
  <c r="A19" i="43"/>
  <c r="N19" i="43"/>
  <c r="A28" i="43"/>
  <c r="N28" i="43"/>
  <c r="A99" i="43"/>
  <c r="N99" i="43"/>
  <c r="A63" i="43"/>
  <c r="N63" i="43"/>
  <c r="A27" i="43"/>
  <c r="N27" i="43"/>
  <c r="A76" i="43"/>
  <c r="N76" i="43"/>
  <c r="A110" i="43"/>
  <c r="N110" i="43"/>
  <c r="I4" i="43"/>
  <c r="I7" i="43"/>
  <c r="I10" i="43"/>
  <c r="I13" i="43"/>
  <c r="I16" i="43"/>
  <c r="I19" i="43"/>
  <c r="I22" i="43"/>
  <c r="I25" i="43"/>
  <c r="I31" i="43"/>
  <c r="I34" i="43"/>
  <c r="I37" i="43"/>
  <c r="I40" i="43"/>
  <c r="I49" i="43"/>
  <c r="I58" i="43"/>
  <c r="I67" i="43"/>
  <c r="I76" i="43"/>
  <c r="I85" i="43"/>
  <c r="I97" i="43"/>
  <c r="I106" i="43"/>
  <c r="I118" i="43"/>
  <c r="I5" i="43"/>
  <c r="I8" i="43"/>
  <c r="I11" i="43"/>
  <c r="I14" i="43"/>
  <c r="I17" i="43"/>
  <c r="I20" i="43"/>
  <c r="I23" i="43"/>
  <c r="I26" i="43"/>
  <c r="I29" i="43"/>
  <c r="I32" i="43"/>
  <c r="I35" i="43"/>
  <c r="I38" i="43"/>
  <c r="I41" i="43"/>
  <c r="I44" i="43"/>
  <c r="I47" i="43"/>
  <c r="I50" i="43"/>
  <c r="I53" i="43"/>
  <c r="I56" i="43"/>
  <c r="I59" i="43"/>
  <c r="I62" i="43"/>
  <c r="I65" i="43"/>
  <c r="I68" i="43"/>
  <c r="I71" i="43"/>
  <c r="I74" i="43"/>
  <c r="I77" i="43"/>
  <c r="I80" i="43"/>
  <c r="I83" i="43"/>
  <c r="I86" i="43"/>
  <c r="I89" i="43"/>
  <c r="I92" i="43"/>
  <c r="I95" i="43"/>
  <c r="I98" i="43"/>
  <c r="I101" i="43"/>
  <c r="I104" i="43"/>
  <c r="I107" i="43"/>
  <c r="I110" i="43"/>
  <c r="I113" i="43"/>
  <c r="I116" i="43"/>
  <c r="I119" i="43"/>
  <c r="I122" i="43"/>
  <c r="A3" i="43"/>
  <c r="I3" i="43"/>
  <c r="I28" i="43"/>
  <c r="I43" i="43"/>
  <c r="I46" i="43"/>
  <c r="I52" i="43"/>
  <c r="I55" i="43"/>
  <c r="I61" i="43"/>
  <c r="I64" i="43"/>
  <c r="I70" i="43"/>
  <c r="I73" i="43"/>
  <c r="I79" i="43"/>
  <c r="I82" i="43"/>
  <c r="I88" i="43"/>
  <c r="I91" i="43"/>
  <c r="I94" i="43"/>
  <c r="I100" i="43"/>
  <c r="I103" i="43"/>
  <c r="I109" i="43"/>
  <c r="I112" i="43"/>
  <c r="I115" i="43"/>
  <c r="I121" i="43"/>
  <c r="I15" i="43"/>
  <c r="I33" i="43"/>
  <c r="I48" i="43"/>
  <c r="I66" i="43"/>
  <c r="I84" i="43"/>
  <c r="I102" i="43"/>
  <c r="I111" i="43"/>
  <c r="I120" i="43"/>
  <c r="I18" i="43"/>
  <c r="I36" i="43"/>
  <c r="I51" i="43"/>
  <c r="I69" i="43"/>
  <c r="I87" i="43"/>
  <c r="I21" i="43"/>
  <c r="I54" i="43"/>
  <c r="I72" i="43"/>
  <c r="I90" i="43"/>
  <c r="I105" i="43"/>
  <c r="I114" i="43"/>
  <c r="I6" i="43"/>
  <c r="I24" i="43"/>
  <c r="I39" i="43"/>
  <c r="I57" i="43"/>
  <c r="I75" i="43"/>
  <c r="I93" i="43"/>
  <c r="I9" i="43"/>
  <c r="I27" i="43"/>
  <c r="I42" i="43"/>
  <c r="I60" i="43"/>
  <c r="I78" i="43"/>
  <c r="I96" i="43"/>
  <c r="I108" i="43"/>
  <c r="I117" i="43"/>
  <c r="I12" i="43"/>
  <c r="I30" i="43"/>
  <c r="I45" i="43"/>
  <c r="I63" i="43"/>
  <c r="I81" i="43"/>
  <c r="I99" i="43"/>
  <c r="B10" i="43"/>
  <c r="B40" i="43"/>
  <c r="B29" i="43"/>
  <c r="B32" i="43"/>
  <c r="C14" i="22"/>
  <c r="F121" i="22"/>
  <c r="F120" i="22"/>
  <c r="F119" i="22"/>
  <c r="F118" i="22"/>
  <c r="F117" i="22"/>
  <c r="F116" i="22"/>
  <c r="F115" i="22"/>
  <c r="F114" i="22"/>
  <c r="F113" i="22"/>
  <c r="F112" i="22"/>
  <c r="F111" i="22"/>
  <c r="F110" i="22"/>
  <c r="F109" i="22"/>
  <c r="F108" i="22"/>
  <c r="F107" i="22"/>
  <c r="F106" i="22"/>
  <c r="F105" i="22"/>
  <c r="F104" i="22"/>
  <c r="F103" i="22"/>
  <c r="F102" i="22"/>
  <c r="F101" i="22"/>
  <c r="F100" i="22"/>
  <c r="F99" i="22"/>
  <c r="F98" i="22"/>
  <c r="F97" i="22"/>
  <c r="F96" i="22"/>
  <c r="F95" i="22"/>
  <c r="F94" i="22"/>
  <c r="F93" i="22"/>
  <c r="F92" i="22"/>
  <c r="F91" i="22"/>
  <c r="F90" i="22"/>
  <c r="F89" i="22"/>
  <c r="F88" i="22"/>
  <c r="F87" i="22"/>
  <c r="F86" i="22"/>
  <c r="F85" i="22"/>
  <c r="F84" i="22"/>
  <c r="F83" i="22"/>
  <c r="F82" i="22"/>
  <c r="F81" i="22"/>
  <c r="F80" i="22"/>
  <c r="F79" i="22"/>
  <c r="F78" i="22"/>
  <c r="F77" i="22"/>
  <c r="F76" i="22"/>
  <c r="F75" i="22"/>
  <c r="F74" i="22"/>
  <c r="F73" i="22"/>
  <c r="F72" i="22"/>
  <c r="F71" i="22"/>
  <c r="F70" i="22"/>
  <c r="F69" i="22"/>
  <c r="F68" i="22"/>
  <c r="F67" i="22"/>
  <c r="F66" i="22"/>
  <c r="F65" i="22"/>
  <c r="F64" i="22"/>
  <c r="F63" i="22"/>
  <c r="F62" i="22"/>
  <c r="F61" i="22"/>
  <c r="F60" i="22"/>
  <c r="F59" i="22"/>
  <c r="F58" i="22"/>
  <c r="F57" i="22"/>
  <c r="F56" i="22"/>
  <c r="F55" i="22"/>
  <c r="F54" i="22"/>
  <c r="F53" i="22"/>
  <c r="F52" i="22"/>
  <c r="F51" i="22"/>
  <c r="F50" i="22"/>
  <c r="F49" i="22"/>
  <c r="F48" i="22"/>
  <c r="F47" i="22"/>
  <c r="F46" i="22"/>
  <c r="F45" i="22"/>
  <c r="F44" i="22"/>
  <c r="F43" i="22"/>
  <c r="F42" i="22"/>
  <c r="F41" i="22"/>
  <c r="F40" i="22"/>
  <c r="F39" i="22"/>
  <c r="F38" i="22"/>
  <c r="F37" i="22"/>
  <c r="F36" i="22"/>
  <c r="F35" i="22"/>
  <c r="F34" i="22"/>
  <c r="F33" i="22"/>
  <c r="F32" i="22"/>
  <c r="F31" i="22"/>
  <c r="F30" i="22"/>
  <c r="F29" i="22"/>
  <c r="F28" i="22"/>
  <c r="F27" i="22"/>
  <c r="F26" i="22"/>
  <c r="F25" i="22"/>
  <c r="F24" i="22"/>
  <c r="F23" i="22"/>
  <c r="F22" i="22"/>
  <c r="F21" i="22"/>
  <c r="F20" i="22"/>
  <c r="F19" i="22"/>
  <c r="F18" i="22"/>
  <c r="F17" i="22"/>
  <c r="F16" i="22"/>
  <c r="F15" i="22"/>
  <c r="F14" i="22"/>
  <c r="F13" i="22"/>
  <c r="F12" i="22"/>
  <c r="F11" i="22"/>
  <c r="F10" i="22"/>
  <c r="F9" i="22"/>
  <c r="F8" i="22"/>
  <c r="F7" i="22"/>
  <c r="F6" i="22"/>
  <c r="F5" i="22"/>
  <c r="F4" i="22"/>
  <c r="F3" i="22"/>
  <c r="A40" i="43" l="1"/>
  <c r="N40" i="43"/>
  <c r="A10" i="43"/>
  <c r="N10" i="43"/>
  <c r="A32" i="43"/>
  <c r="N32" i="43"/>
  <c r="A29" i="43"/>
  <c r="N29" i="43"/>
  <c r="D5" i="22"/>
  <c r="D14" i="22"/>
  <c r="D10" i="22"/>
  <c r="D9" i="22"/>
  <c r="D4" i="22"/>
  <c r="D8" i="22"/>
  <c r="D3" i="22"/>
  <c r="D2" i="22"/>
  <c r="D6" i="22"/>
  <c r="C6" i="22"/>
  <c r="D11" i="22"/>
  <c r="C11" i="22"/>
  <c r="C20" i="22"/>
  <c r="D20" i="22"/>
  <c r="D15" i="22"/>
  <c r="C15" i="22"/>
  <c r="K21" i="35"/>
  <c r="M21" i="42" s="1"/>
  <c r="K20" i="35"/>
  <c r="M20" i="42" s="1"/>
  <c r="K17" i="35"/>
  <c r="M17" i="42" s="1"/>
  <c r="K16" i="35"/>
  <c r="M16" i="42" s="1"/>
  <c r="K14" i="35"/>
  <c r="M14" i="42" s="1"/>
  <c r="K13" i="35"/>
  <c r="M13" i="42" s="1"/>
  <c r="K11" i="35"/>
  <c r="M11" i="42" s="1"/>
  <c r="K9" i="35"/>
  <c r="M9" i="42" s="1"/>
  <c r="K7" i="35"/>
  <c r="M7" i="42" s="1"/>
  <c r="K6" i="35"/>
  <c r="M6" i="42" s="1"/>
  <c r="K5" i="35"/>
  <c r="M5" i="42" s="1"/>
  <c r="K3" i="35"/>
  <c r="M3" i="42" s="1"/>
  <c r="I22" i="35"/>
  <c r="K22" i="42" s="1"/>
  <c r="I21" i="35"/>
  <c r="K21" i="42" s="1"/>
  <c r="I20" i="35"/>
  <c r="K20" i="42" s="1"/>
  <c r="I19" i="35"/>
  <c r="K19" i="42" s="1"/>
  <c r="I18" i="35"/>
  <c r="K18" i="42" s="1"/>
  <c r="I17" i="35"/>
  <c r="K17" i="42" s="1"/>
  <c r="I16" i="35"/>
  <c r="K16" i="42" s="1"/>
  <c r="I15" i="35"/>
  <c r="K15" i="42" s="1"/>
  <c r="I14" i="35"/>
  <c r="K14" i="42" s="1"/>
  <c r="I13" i="35"/>
  <c r="K13" i="42" s="1"/>
  <c r="I12" i="35"/>
  <c r="K12" i="42" s="1"/>
  <c r="I11" i="35"/>
  <c r="K11" i="42" s="1"/>
  <c r="I10" i="35"/>
  <c r="K10" i="42" s="1"/>
  <c r="I9" i="35"/>
  <c r="K9" i="42" s="1"/>
  <c r="I8" i="35"/>
  <c r="K8" i="42" s="1"/>
  <c r="I7" i="35"/>
  <c r="K7" i="42" s="1"/>
  <c r="I6" i="35"/>
  <c r="K6" i="42" s="1"/>
  <c r="I5" i="35"/>
  <c r="K5" i="42" s="1"/>
  <c r="I4" i="35"/>
  <c r="K4" i="42" s="1"/>
  <c r="F57" i="20"/>
  <c r="I3" i="35" s="1"/>
  <c r="K3" i="42" s="1"/>
  <c r="H22" i="35"/>
  <c r="J22" i="42" s="1"/>
  <c r="H18" i="35"/>
  <c r="J18" i="42" s="1"/>
  <c r="H16" i="35"/>
  <c r="J16" i="42" s="1"/>
  <c r="H14" i="35"/>
  <c r="J14" i="42" s="1"/>
  <c r="H12" i="35"/>
  <c r="J12" i="42" s="1"/>
  <c r="H9" i="35"/>
  <c r="J9" i="42" s="1"/>
  <c r="H8" i="35"/>
  <c r="J8" i="42" s="1"/>
  <c r="H6" i="35"/>
  <c r="J6" i="42" s="1"/>
  <c r="H5" i="35"/>
  <c r="J5" i="42" s="1"/>
  <c r="F38" i="20"/>
  <c r="H3" i="35" s="1"/>
  <c r="J3" i="42" s="1"/>
  <c r="D16" i="22" l="1"/>
  <c r="C16" i="22"/>
  <c r="C21" i="22"/>
  <c r="D21" i="22"/>
  <c r="C26" i="22"/>
  <c r="D26" i="22"/>
  <c r="D12" i="22"/>
  <c r="C12" i="22"/>
  <c r="D7" i="22"/>
  <c r="C7" i="22"/>
  <c r="C32" i="22" l="1"/>
  <c r="D32" i="22"/>
  <c r="C22" i="22"/>
  <c r="D22" i="22"/>
  <c r="D13" i="22"/>
  <c r="C13" i="22"/>
  <c r="C27" i="22"/>
  <c r="D27" i="22"/>
  <c r="D17" i="22"/>
  <c r="C17" i="22"/>
  <c r="C38" i="22" l="1"/>
  <c r="D38" i="22"/>
  <c r="C23" i="22"/>
  <c r="D23" i="22"/>
  <c r="C28" i="22"/>
  <c r="D28" i="22"/>
  <c r="C33" i="22"/>
  <c r="D33" i="22"/>
  <c r="D18" i="22"/>
  <c r="C18" i="22"/>
  <c r="D19" i="22" l="1"/>
  <c r="C19" i="22"/>
  <c r="C39" i="22"/>
  <c r="D39" i="22"/>
  <c r="C34" i="22"/>
  <c r="D34" i="22"/>
  <c r="C29" i="22"/>
  <c r="D29" i="22"/>
  <c r="C24" i="22"/>
  <c r="D24" i="22"/>
  <c r="C44" i="22"/>
  <c r="D44" i="22"/>
  <c r="C50" i="22" l="1"/>
  <c r="D50" i="22"/>
  <c r="C40" i="22"/>
  <c r="D40" i="22"/>
  <c r="C35" i="22"/>
  <c r="D35" i="22"/>
  <c r="C30" i="22"/>
  <c r="D30" i="22"/>
  <c r="C45" i="22"/>
  <c r="D45" i="22"/>
  <c r="C25" i="22"/>
  <c r="D25" i="22"/>
  <c r="C31" i="22" l="1"/>
  <c r="D31" i="22"/>
  <c r="C56" i="22"/>
  <c r="D56" i="22"/>
  <c r="C36" i="22"/>
  <c r="D36" i="22"/>
  <c r="C46" i="22"/>
  <c r="D46" i="22"/>
  <c r="C41" i="22"/>
  <c r="D41" i="22"/>
  <c r="C51" i="22"/>
  <c r="D51" i="22"/>
  <c r="C62" i="22" l="1"/>
  <c r="D62" i="22"/>
  <c r="C52" i="22"/>
  <c r="D52" i="22"/>
  <c r="C37" i="22"/>
  <c r="D37" i="22"/>
  <c r="C47" i="22"/>
  <c r="D47" i="22"/>
  <c r="C42" i="22"/>
  <c r="D42" i="22"/>
  <c r="C57" i="22"/>
  <c r="D57" i="22"/>
  <c r="C58" i="22" l="1"/>
  <c r="D58" i="22"/>
  <c r="C48" i="22"/>
  <c r="D48" i="22"/>
  <c r="C68" i="22"/>
  <c r="D68" i="22"/>
  <c r="C43" i="22"/>
  <c r="D43" i="22"/>
  <c r="C53" i="22"/>
  <c r="D53" i="22"/>
  <c r="C63" i="22"/>
  <c r="D63" i="22"/>
  <c r="C54" i="22" l="1"/>
  <c r="D54" i="22"/>
  <c r="C59" i="22"/>
  <c r="D59" i="22"/>
  <c r="C64" i="22"/>
  <c r="D64" i="22"/>
  <c r="C69" i="22"/>
  <c r="D69" i="22"/>
  <c r="C49" i="22"/>
  <c r="D49" i="22"/>
  <c r="C74" i="22"/>
  <c r="D74" i="22"/>
  <c r="C60" i="22" l="1"/>
  <c r="D60" i="22"/>
  <c r="C75" i="22"/>
  <c r="D75" i="22"/>
  <c r="C70" i="22"/>
  <c r="D70" i="22"/>
  <c r="C65" i="22"/>
  <c r="D65" i="22"/>
  <c r="C80" i="22"/>
  <c r="D80" i="22"/>
  <c r="C55" i="22"/>
  <c r="D55" i="22"/>
  <c r="C66" i="22" l="1"/>
  <c r="D66" i="22"/>
  <c r="C76" i="22"/>
  <c r="D76" i="22"/>
  <c r="C71" i="22"/>
  <c r="D71" i="22"/>
  <c r="C86" i="22"/>
  <c r="D86" i="22"/>
  <c r="C81" i="22"/>
  <c r="D81" i="22"/>
  <c r="C61" i="22"/>
  <c r="D61" i="22"/>
  <c r="C82" i="22" l="1"/>
  <c r="D82" i="22"/>
  <c r="D92" i="22"/>
  <c r="C92" i="22"/>
  <c r="C87" i="22"/>
  <c r="D87" i="22"/>
  <c r="C67" i="22"/>
  <c r="D67" i="22"/>
  <c r="C77" i="22"/>
  <c r="D77" i="22"/>
  <c r="C72" i="22"/>
  <c r="D72" i="22"/>
  <c r="C93" i="22" l="1"/>
  <c r="D93" i="22"/>
  <c r="C73" i="22"/>
  <c r="D73" i="22"/>
  <c r="C78" i="22"/>
  <c r="D78" i="22"/>
  <c r="C88" i="22"/>
  <c r="D88" i="22"/>
  <c r="C98" i="22"/>
  <c r="D98" i="22"/>
  <c r="D83" i="22"/>
  <c r="C83" i="22"/>
  <c r="D2" i="29"/>
  <c r="C79" i="22" l="1"/>
  <c r="D79" i="22"/>
  <c r="C104" i="22"/>
  <c r="D104" i="22"/>
  <c r="C89" i="22"/>
  <c r="D89" i="22"/>
  <c r="D94" i="22"/>
  <c r="C94" i="22"/>
  <c r="C84" i="22"/>
  <c r="D84" i="22"/>
  <c r="D99" i="22"/>
  <c r="C99" i="22"/>
  <c r="D90" i="22" l="1"/>
  <c r="C90" i="22"/>
  <c r="C110" i="22"/>
  <c r="D110" i="22"/>
  <c r="C100" i="22"/>
  <c r="D100" i="22"/>
  <c r="C95" i="22"/>
  <c r="D95" i="22"/>
  <c r="C85" i="22"/>
  <c r="D85" i="22"/>
  <c r="C105" i="22"/>
  <c r="D105" i="22"/>
  <c r="D96" i="22" l="1"/>
  <c r="C96" i="22"/>
  <c r="C106" i="22"/>
  <c r="D106" i="22"/>
  <c r="C101" i="22"/>
  <c r="D101" i="22"/>
  <c r="C111" i="22"/>
  <c r="D111" i="22"/>
  <c r="C116" i="22"/>
  <c r="D116" i="22"/>
  <c r="C91" i="22"/>
  <c r="D91" i="22"/>
  <c r="C117" i="22" l="1"/>
  <c r="D117" i="22"/>
  <c r="C112" i="22"/>
  <c r="D112" i="22"/>
  <c r="D97" i="22"/>
  <c r="C97" i="22"/>
  <c r="C102" i="22"/>
  <c r="D102" i="22"/>
  <c r="C107" i="22"/>
  <c r="D107" i="22"/>
  <c r="C103" i="22" l="1"/>
  <c r="D103" i="22"/>
  <c r="C113" i="22"/>
  <c r="D113" i="22"/>
  <c r="C108" i="22"/>
  <c r="D108" i="22"/>
  <c r="C118" i="22"/>
  <c r="D118" i="22"/>
  <c r="C114" i="22" l="1"/>
  <c r="D114" i="22"/>
  <c r="C109" i="22"/>
  <c r="D109" i="22"/>
  <c r="C119" i="22"/>
  <c r="D119" i="22"/>
  <c r="C120" i="22" l="1"/>
  <c r="D120" i="22"/>
  <c r="C115" i="22"/>
  <c r="D115" i="22"/>
  <c r="C121" i="22" l="1"/>
  <c r="F234" i="21" s="1"/>
  <c r="D121" i="22"/>
  <c r="F11" i="21" s="1"/>
  <c r="E11" i="21" l="1"/>
  <c r="G11" i="21"/>
  <c r="M11" i="21" s="1"/>
  <c r="F16" i="21"/>
  <c r="E16" i="21" s="1"/>
  <c r="F18" i="21"/>
  <c r="E18" i="21" s="1"/>
  <c r="F20" i="21"/>
  <c r="E20" i="21" s="1"/>
  <c r="F12" i="21"/>
  <c r="E12" i="21" s="1"/>
  <c r="F13" i="21"/>
  <c r="E13" i="21" s="1"/>
  <c r="F15" i="21"/>
  <c r="F22" i="21"/>
  <c r="E22" i="21" s="1"/>
  <c r="F27" i="21"/>
  <c r="E27" i="21" s="1"/>
  <c r="F17" i="21"/>
  <c r="E17" i="21" s="1"/>
  <c r="F19" i="21"/>
  <c r="E19" i="21" s="1"/>
  <c r="F24" i="21"/>
  <c r="F30" i="21"/>
  <c r="F28" i="21"/>
  <c r="E28" i="21" s="1"/>
  <c r="F23" i="21"/>
  <c r="E23" i="21" s="1"/>
  <c r="F14" i="21"/>
  <c r="F25" i="21"/>
  <c r="E25" i="21" s="1"/>
  <c r="F29" i="21"/>
  <c r="F21" i="21"/>
  <c r="F26" i="21"/>
  <c r="E26" i="21" s="1"/>
  <c r="I234" i="21"/>
  <c r="O234" i="21"/>
  <c r="K234" i="21"/>
  <c r="L234" i="21"/>
  <c r="M234" i="21"/>
  <c r="G234" i="21"/>
  <c r="N234" i="21"/>
  <c r="H234" i="21"/>
  <c r="J234" i="21"/>
  <c r="P234" i="21"/>
  <c r="Q234" i="21"/>
  <c r="F227" i="21"/>
  <c r="F200" i="21"/>
  <c r="F308" i="21"/>
  <c r="F38" i="21"/>
  <c r="F92" i="21"/>
  <c r="F65" i="21"/>
  <c r="F214" i="21"/>
  <c r="F94" i="21"/>
  <c r="F81" i="21"/>
  <c r="F354" i="21"/>
  <c r="F160" i="21"/>
  <c r="F187" i="21"/>
  <c r="F53" i="21"/>
  <c r="F203" i="21"/>
  <c r="F67" i="21"/>
  <c r="F119" i="21"/>
  <c r="F209" i="21"/>
  <c r="F174" i="21"/>
  <c r="F178" i="21"/>
  <c r="F154" i="21"/>
  <c r="F132" i="21"/>
  <c r="F52" i="21"/>
  <c r="F69" i="21"/>
  <c r="F41" i="21"/>
  <c r="F49" i="21"/>
  <c r="F74" i="21"/>
  <c r="F131" i="21"/>
  <c r="F262" i="21"/>
  <c r="F213" i="21"/>
  <c r="F149" i="21"/>
  <c r="F158" i="21"/>
  <c r="F183" i="21"/>
  <c r="F254" i="21"/>
  <c r="F124" i="21"/>
  <c r="F150" i="21"/>
  <c r="F212" i="21"/>
  <c r="F148" i="21"/>
  <c r="F122" i="21"/>
  <c r="F185" i="21"/>
  <c r="F51" i="21"/>
  <c r="F40" i="21"/>
  <c r="F152" i="21"/>
  <c r="F208" i="21"/>
  <c r="F210" i="21"/>
  <c r="F130" i="21"/>
  <c r="F153" i="21"/>
  <c r="F202" i="21"/>
  <c r="F157" i="21"/>
  <c r="F181" i="21"/>
  <c r="F125" i="21"/>
  <c r="F147" i="21"/>
  <c r="F72" i="21"/>
  <c r="F309" i="21"/>
  <c r="F201" i="21"/>
  <c r="F206" i="21"/>
  <c r="F315" i="21"/>
  <c r="F173" i="21"/>
  <c r="F211" i="21"/>
  <c r="F260" i="21"/>
  <c r="F257" i="21"/>
  <c r="F75" i="21"/>
  <c r="F312" i="21"/>
  <c r="F76" i="21"/>
  <c r="F50" i="21"/>
  <c r="F129" i="21"/>
  <c r="F175" i="21"/>
  <c r="F39" i="21"/>
  <c r="F73" i="21"/>
  <c r="F77" i="21"/>
  <c r="F127" i="21"/>
  <c r="F133" i="21"/>
  <c r="F47" i="21"/>
  <c r="F177" i="21"/>
  <c r="F126" i="21"/>
  <c r="F180" i="21"/>
  <c r="F45" i="21"/>
  <c r="F68" i="21"/>
  <c r="F258" i="21"/>
  <c r="F182" i="21"/>
  <c r="F78" i="21"/>
  <c r="F207" i="21"/>
  <c r="F314" i="21"/>
  <c r="F146" i="21"/>
  <c r="F313" i="21"/>
  <c r="F255" i="21"/>
  <c r="F46" i="21"/>
  <c r="F156" i="21"/>
  <c r="F121" i="21"/>
  <c r="F70" i="21"/>
  <c r="F184" i="21"/>
  <c r="F43" i="21"/>
  <c r="F120" i="21"/>
  <c r="F128" i="21"/>
  <c r="F44" i="21"/>
  <c r="F66" i="21"/>
  <c r="F71" i="21"/>
  <c r="F151" i="21"/>
  <c r="F311" i="21"/>
  <c r="F259" i="21"/>
  <c r="F42" i="21"/>
  <c r="F93" i="21"/>
  <c r="F261" i="21"/>
  <c r="F256" i="21"/>
  <c r="F155" i="21"/>
  <c r="F310" i="21"/>
  <c r="F204" i="21"/>
  <c r="F176" i="21"/>
  <c r="F205" i="21"/>
  <c r="F123" i="21"/>
  <c r="F179" i="21"/>
  <c r="F48" i="21"/>
  <c r="F318" i="21"/>
  <c r="F188" i="21"/>
  <c r="F80" i="21"/>
  <c r="F159" i="21"/>
  <c r="F54" i="21"/>
  <c r="F79" i="21"/>
  <c r="F215" i="21"/>
  <c r="F186" i="21"/>
  <c r="F134" i="21"/>
  <c r="F283" i="21"/>
  <c r="F230" i="21"/>
  <c r="F189" i="21"/>
  <c r="F347" i="21"/>
  <c r="F381" i="21"/>
  <c r="F338" i="21"/>
  <c r="F102" i="21"/>
  <c r="F380" i="21"/>
  <c r="F362" i="21"/>
  <c r="F325" i="21"/>
  <c r="F241" i="21"/>
  <c r="F135" i="21"/>
  <c r="F56" i="21"/>
  <c r="F267" i="21"/>
  <c r="F237" i="21"/>
  <c r="F271" i="21"/>
  <c r="F295" i="21"/>
  <c r="F323" i="21"/>
  <c r="F367" i="21"/>
  <c r="F244" i="21"/>
  <c r="F231" i="21"/>
  <c r="E24" i="21"/>
  <c r="F97" i="21"/>
  <c r="F268" i="21"/>
  <c r="F343" i="21"/>
  <c r="F270" i="21"/>
  <c r="F266" i="21"/>
  <c r="F269" i="21"/>
  <c r="F341" i="21"/>
  <c r="F239" i="21"/>
  <c r="F352" i="21"/>
  <c r="F105" i="21"/>
  <c r="F286" i="21"/>
  <c r="F243" i="21"/>
  <c r="F319" i="21"/>
  <c r="F345" i="21"/>
  <c r="F376" i="21"/>
  <c r="F369" i="21"/>
  <c r="F365" i="21"/>
  <c r="F228" i="21"/>
  <c r="F375" i="21"/>
  <c r="F316" i="21"/>
  <c r="F83" i="21"/>
  <c r="E29" i="21"/>
  <c r="F57" i="21"/>
  <c r="F161" i="21"/>
  <c r="F235" i="21"/>
  <c r="F284" i="21"/>
  <c r="F364" i="21"/>
  <c r="F374" i="21"/>
  <c r="F293" i="21"/>
  <c r="F240" i="21"/>
  <c r="F335" i="21"/>
  <c r="F101" i="21"/>
  <c r="F344" i="21"/>
  <c r="F289" i="21"/>
  <c r="F282" i="21"/>
  <c r="F232" i="21"/>
  <c r="F288" i="21"/>
  <c r="F111" i="21"/>
  <c r="F281" i="21"/>
  <c r="F321" i="21"/>
  <c r="F216" i="21"/>
  <c r="F103" i="21"/>
  <c r="F368" i="21"/>
  <c r="F366" i="21"/>
  <c r="F192" i="21"/>
  <c r="F98" i="21"/>
  <c r="F190" i="21"/>
  <c r="F296" i="21"/>
  <c r="F163" i="21"/>
  <c r="F327" i="21"/>
  <c r="F136" i="21"/>
  <c r="F363" i="21"/>
  <c r="F339" i="21"/>
  <c r="F342" i="21"/>
  <c r="F370" i="21"/>
  <c r="F109" i="21"/>
  <c r="F108" i="21"/>
  <c r="F236" i="21"/>
  <c r="F245" i="21"/>
  <c r="F349" i="21"/>
  <c r="F191" i="21"/>
  <c r="F285" i="21"/>
  <c r="F219" i="21"/>
  <c r="F95" i="21"/>
  <c r="F378" i="21"/>
  <c r="F229" i="21"/>
  <c r="F377" i="21"/>
  <c r="F104" i="21"/>
  <c r="F326" i="21"/>
  <c r="F138" i="21"/>
  <c r="F110" i="21"/>
  <c r="F297" i="21"/>
  <c r="F373" i="21"/>
  <c r="F372" i="21"/>
  <c r="F299" i="21"/>
  <c r="F348" i="21"/>
  <c r="F324" i="21"/>
  <c r="F317" i="21"/>
  <c r="F218" i="21"/>
  <c r="F264" i="21"/>
  <c r="F351" i="21"/>
  <c r="F273" i="21"/>
  <c r="F164" i="21"/>
  <c r="F246" i="21"/>
  <c r="F233" i="21"/>
  <c r="F346" i="21"/>
  <c r="F106" i="21"/>
  <c r="F291" i="21"/>
  <c r="F272" i="21"/>
  <c r="F340" i="21"/>
  <c r="F137" i="21"/>
  <c r="F238" i="21"/>
  <c r="F353" i="21"/>
  <c r="F337" i="21"/>
  <c r="F292" i="21"/>
  <c r="F287" i="21"/>
  <c r="F265" i="21"/>
  <c r="F371" i="21"/>
  <c r="F99" i="21"/>
  <c r="F320" i="21"/>
  <c r="F165" i="21"/>
  <c r="F217" i="21"/>
  <c r="F350" i="21"/>
  <c r="F107" i="21"/>
  <c r="F379" i="21"/>
  <c r="F298" i="21"/>
  <c r="F84" i="21"/>
  <c r="F336" i="21"/>
  <c r="F96" i="21"/>
  <c r="F82" i="21"/>
  <c r="F162" i="21"/>
  <c r="F300" i="21"/>
  <c r="F100" i="21"/>
  <c r="F242" i="21"/>
  <c r="F322" i="21"/>
  <c r="F263" i="21"/>
  <c r="F290" i="21"/>
  <c r="F294" i="21"/>
  <c r="F55" i="21"/>
  <c r="E14" i="21" l="1"/>
  <c r="I11" i="21"/>
  <c r="O11" i="21"/>
  <c r="J11" i="21"/>
  <c r="P11" i="21"/>
  <c r="H11" i="21"/>
  <c r="L11" i="21"/>
  <c r="Q11" i="21"/>
  <c r="K11" i="21"/>
  <c r="N11" i="21"/>
  <c r="G15" i="21"/>
  <c r="H15" i="21" s="1"/>
  <c r="G29" i="21"/>
  <c r="P29" i="21" s="1"/>
  <c r="G24" i="21"/>
  <c r="N24" i="21" s="1"/>
  <c r="G13" i="21"/>
  <c r="Q13" i="21" s="1"/>
  <c r="G30" i="21"/>
  <c r="N30" i="21" s="1"/>
  <c r="I30" i="21"/>
  <c r="H30" i="21"/>
  <c r="K30" i="21"/>
  <c r="L30" i="21"/>
  <c r="P30" i="21"/>
  <c r="O30" i="21"/>
  <c r="E15" i="21"/>
  <c r="E30" i="21"/>
  <c r="G25" i="21"/>
  <c r="J25" i="21" s="1"/>
  <c r="G19" i="21"/>
  <c r="L19" i="21" s="1"/>
  <c r="G12" i="21"/>
  <c r="P12" i="21" s="1"/>
  <c r="G21" i="21"/>
  <c r="L21" i="21" s="1"/>
  <c r="G14" i="21"/>
  <c r="P14" i="21" s="1"/>
  <c r="G17" i="21"/>
  <c r="O17" i="21" s="1"/>
  <c r="G20" i="21"/>
  <c r="M20" i="21" s="1"/>
  <c r="G23" i="21"/>
  <c r="O23" i="21" s="1"/>
  <c r="G27" i="21"/>
  <c r="N27" i="21" s="1"/>
  <c r="G18" i="21"/>
  <c r="L18" i="21" s="1"/>
  <c r="E21" i="21"/>
  <c r="G26" i="21"/>
  <c r="K26" i="21" s="1"/>
  <c r="G28" i="21"/>
  <c r="K28" i="21" s="1"/>
  <c r="G22" i="21"/>
  <c r="I22" i="21" s="1"/>
  <c r="G16" i="21"/>
  <c r="I16" i="21" s="1"/>
  <c r="K242" i="21"/>
  <c r="Q242" i="21"/>
  <c r="I242" i="21"/>
  <c r="P242" i="21"/>
  <c r="J242" i="21"/>
  <c r="L242" i="21"/>
  <c r="M242" i="21"/>
  <c r="G242" i="21"/>
  <c r="H242" i="21"/>
  <c r="N242" i="21"/>
  <c r="O242" i="21"/>
  <c r="L100" i="21"/>
  <c r="G100" i="21"/>
  <c r="N100" i="21"/>
  <c r="H100" i="21"/>
  <c r="O100" i="21"/>
  <c r="I100" i="21"/>
  <c r="P100" i="21"/>
  <c r="J100" i="21"/>
  <c r="Q100" i="21"/>
  <c r="K100" i="21"/>
  <c r="M100" i="21"/>
  <c r="G238" i="21"/>
  <c r="M238" i="21"/>
  <c r="J238" i="21"/>
  <c r="Q238" i="21"/>
  <c r="K238" i="21"/>
  <c r="L238" i="21"/>
  <c r="N238" i="21"/>
  <c r="H238" i="21"/>
  <c r="I238" i="21"/>
  <c r="O238" i="21"/>
  <c r="P238" i="21"/>
  <c r="G299" i="21"/>
  <c r="M299" i="21"/>
  <c r="H299" i="21"/>
  <c r="O299" i="21"/>
  <c r="J299" i="21"/>
  <c r="K299" i="21"/>
  <c r="L299" i="21"/>
  <c r="N299" i="21"/>
  <c r="I299" i="21"/>
  <c r="P299" i="21"/>
  <c r="Q299" i="21"/>
  <c r="G95" i="21"/>
  <c r="M95" i="21"/>
  <c r="K95" i="21"/>
  <c r="L95" i="21"/>
  <c r="N95" i="21"/>
  <c r="H95" i="21"/>
  <c r="O95" i="21"/>
  <c r="I95" i="21"/>
  <c r="P95" i="21"/>
  <c r="J95" i="21"/>
  <c r="Q95" i="21"/>
  <c r="K163" i="21"/>
  <c r="Q163" i="21"/>
  <c r="L163" i="21"/>
  <c r="M163" i="21"/>
  <c r="G163" i="21"/>
  <c r="N163" i="21"/>
  <c r="H163" i="21"/>
  <c r="O163" i="21"/>
  <c r="P163" i="21"/>
  <c r="I163" i="21"/>
  <c r="J163" i="21"/>
  <c r="L368" i="21"/>
  <c r="H368" i="21"/>
  <c r="N368" i="21"/>
  <c r="I368" i="21"/>
  <c r="O368" i="21"/>
  <c r="K368" i="21"/>
  <c r="Q368" i="21"/>
  <c r="G368" i="21"/>
  <c r="J368" i="21"/>
  <c r="M368" i="21"/>
  <c r="P368" i="21"/>
  <c r="L374" i="21"/>
  <c r="H374" i="21"/>
  <c r="N374" i="21"/>
  <c r="I374" i="21"/>
  <c r="O374" i="21"/>
  <c r="K374" i="21"/>
  <c r="Q374" i="21"/>
  <c r="M374" i="21"/>
  <c r="P374" i="21"/>
  <c r="G374" i="21"/>
  <c r="J374" i="21"/>
  <c r="G57" i="21"/>
  <c r="M57" i="21"/>
  <c r="L57" i="21"/>
  <c r="J57" i="21"/>
  <c r="N57" i="21"/>
  <c r="H57" i="21"/>
  <c r="O57" i="21"/>
  <c r="Q57" i="21"/>
  <c r="I57" i="21"/>
  <c r="P57" i="21"/>
  <c r="K57" i="21"/>
  <c r="L228" i="21"/>
  <c r="G228" i="21"/>
  <c r="N228" i="21"/>
  <c r="H228" i="21"/>
  <c r="P228" i="21"/>
  <c r="K228" i="21"/>
  <c r="O228" i="21"/>
  <c r="Q228" i="21"/>
  <c r="I228" i="21"/>
  <c r="J228" i="21"/>
  <c r="M228" i="21"/>
  <c r="G319" i="21"/>
  <c r="M319" i="21"/>
  <c r="I319" i="21"/>
  <c r="O319" i="21"/>
  <c r="J319" i="21"/>
  <c r="P319" i="21"/>
  <c r="L319" i="21"/>
  <c r="Q319" i="21"/>
  <c r="N319" i="21"/>
  <c r="H319" i="21"/>
  <c r="K319" i="21"/>
  <c r="H341" i="21"/>
  <c r="N341" i="21"/>
  <c r="K341" i="21"/>
  <c r="Q341" i="21"/>
  <c r="G341" i="21"/>
  <c r="M341" i="21"/>
  <c r="J341" i="21"/>
  <c r="L341" i="21"/>
  <c r="O341" i="21"/>
  <c r="P341" i="21"/>
  <c r="I341" i="21"/>
  <c r="K268" i="21"/>
  <c r="Q268" i="21"/>
  <c r="L268" i="21"/>
  <c r="G268" i="21"/>
  <c r="O268" i="21"/>
  <c r="J268" i="21"/>
  <c r="N268" i="21"/>
  <c r="P268" i="21"/>
  <c r="H268" i="21"/>
  <c r="I268" i="21"/>
  <c r="M268" i="21"/>
  <c r="K323" i="21"/>
  <c r="Q323" i="21"/>
  <c r="G323" i="21"/>
  <c r="M323" i="21"/>
  <c r="H323" i="21"/>
  <c r="N323" i="21"/>
  <c r="P323" i="21"/>
  <c r="I323" i="21"/>
  <c r="J323" i="21"/>
  <c r="L323" i="21"/>
  <c r="O323" i="21"/>
  <c r="J135" i="21"/>
  <c r="P135" i="21"/>
  <c r="H135" i="21"/>
  <c r="O135" i="21"/>
  <c r="I135" i="21"/>
  <c r="Q135" i="21"/>
  <c r="K135" i="21"/>
  <c r="L135" i="21"/>
  <c r="G135" i="21"/>
  <c r="M135" i="21"/>
  <c r="N135" i="21"/>
  <c r="K338" i="21"/>
  <c r="Q338" i="21"/>
  <c r="G338" i="21"/>
  <c r="M338" i="21"/>
  <c r="H338" i="21"/>
  <c r="N338" i="21"/>
  <c r="J338" i="21"/>
  <c r="P338" i="21"/>
  <c r="I338" i="21"/>
  <c r="L338" i="21"/>
  <c r="O338" i="21"/>
  <c r="I134" i="21"/>
  <c r="O134" i="21"/>
  <c r="L134" i="21"/>
  <c r="M134" i="21"/>
  <c r="G134" i="21"/>
  <c r="N134" i="21"/>
  <c r="H134" i="21"/>
  <c r="P134" i="21"/>
  <c r="Q134" i="21"/>
  <c r="K134" i="21"/>
  <c r="J134" i="21"/>
  <c r="I80" i="21"/>
  <c r="O80" i="21"/>
  <c r="L80" i="21"/>
  <c r="H80" i="21"/>
  <c r="Q80" i="21"/>
  <c r="G80" i="21"/>
  <c r="J80" i="21"/>
  <c r="N80" i="21"/>
  <c r="P80" i="21"/>
  <c r="K80" i="21"/>
  <c r="M80" i="21"/>
  <c r="I205" i="21"/>
  <c r="O205" i="21"/>
  <c r="G205" i="21"/>
  <c r="N205" i="21"/>
  <c r="H205" i="21"/>
  <c r="P205" i="21"/>
  <c r="J205" i="21"/>
  <c r="Q205" i="21"/>
  <c r="K205" i="21"/>
  <c r="M205" i="21"/>
  <c r="L205" i="21"/>
  <c r="J261" i="21"/>
  <c r="P261" i="21"/>
  <c r="I261" i="21"/>
  <c r="Q261" i="21"/>
  <c r="N261" i="21"/>
  <c r="K261" i="21"/>
  <c r="M261" i="21"/>
  <c r="O261" i="21"/>
  <c r="G261" i="21"/>
  <c r="H261" i="21"/>
  <c r="L261" i="21"/>
  <c r="G71" i="21"/>
  <c r="M71" i="21"/>
  <c r="K71" i="21"/>
  <c r="L71" i="21"/>
  <c r="H71" i="21"/>
  <c r="O71" i="21"/>
  <c r="J71" i="21"/>
  <c r="N71" i="21"/>
  <c r="P71" i="21"/>
  <c r="I71" i="21"/>
  <c r="Q71" i="21"/>
  <c r="K184" i="21"/>
  <c r="Q184" i="21"/>
  <c r="I184" i="21"/>
  <c r="P184" i="21"/>
  <c r="M184" i="21"/>
  <c r="N184" i="21"/>
  <c r="O184" i="21"/>
  <c r="G184" i="21"/>
  <c r="H184" i="21"/>
  <c r="J184" i="21"/>
  <c r="L184" i="21"/>
  <c r="I313" i="21"/>
  <c r="O313" i="21"/>
  <c r="L313" i="21"/>
  <c r="H313" i="21"/>
  <c r="N313" i="21"/>
  <c r="Q313" i="21"/>
  <c r="J313" i="21"/>
  <c r="K313" i="21"/>
  <c r="M313" i="21"/>
  <c r="P313" i="21"/>
  <c r="G313" i="21"/>
  <c r="G258" i="21"/>
  <c r="M258" i="21"/>
  <c r="N258" i="21"/>
  <c r="L258" i="21"/>
  <c r="I258" i="21"/>
  <c r="Q258" i="21"/>
  <c r="H258" i="21"/>
  <c r="J258" i="21"/>
  <c r="K258" i="21"/>
  <c r="O258" i="21"/>
  <c r="P258" i="21"/>
  <c r="I47" i="21"/>
  <c r="O47" i="21"/>
  <c r="G47" i="21"/>
  <c r="N47" i="21"/>
  <c r="H47" i="21"/>
  <c r="P47" i="21"/>
  <c r="J47" i="21"/>
  <c r="Q47" i="21"/>
  <c r="L47" i="21"/>
  <c r="K47" i="21"/>
  <c r="M47" i="21"/>
  <c r="H175" i="21"/>
  <c r="N175" i="21"/>
  <c r="G175" i="21"/>
  <c r="O175" i="21"/>
  <c r="K175" i="21"/>
  <c r="P175" i="21"/>
  <c r="Q175" i="21"/>
  <c r="I175" i="21"/>
  <c r="J175" i="21"/>
  <c r="L175" i="21"/>
  <c r="M175" i="21"/>
  <c r="L257" i="21"/>
  <c r="J257" i="21"/>
  <c r="Q257" i="21"/>
  <c r="G257" i="21"/>
  <c r="O257" i="21"/>
  <c r="I257" i="21"/>
  <c r="K257" i="21"/>
  <c r="H257" i="21"/>
  <c r="M257" i="21"/>
  <c r="N257" i="21"/>
  <c r="P257" i="21"/>
  <c r="K201" i="21"/>
  <c r="Q201" i="21"/>
  <c r="H201" i="21"/>
  <c r="O201" i="21"/>
  <c r="I201" i="21"/>
  <c r="P201" i="21"/>
  <c r="J201" i="21"/>
  <c r="L201" i="21"/>
  <c r="G201" i="21"/>
  <c r="M201" i="21"/>
  <c r="N201" i="21"/>
  <c r="K157" i="21"/>
  <c r="Q157" i="21"/>
  <c r="M157" i="21"/>
  <c r="G157" i="21"/>
  <c r="N157" i="21"/>
  <c r="H157" i="21"/>
  <c r="O157" i="21"/>
  <c r="I157" i="21"/>
  <c r="P157" i="21"/>
  <c r="L157" i="21"/>
  <c r="J157" i="21"/>
  <c r="L152" i="21"/>
  <c r="J152" i="21"/>
  <c r="Q152" i="21"/>
  <c r="K152" i="21"/>
  <c r="M152" i="21"/>
  <c r="G152" i="21"/>
  <c r="N152" i="21"/>
  <c r="H152" i="21"/>
  <c r="I152" i="21"/>
  <c r="O152" i="21"/>
  <c r="P152" i="21"/>
  <c r="J212" i="21"/>
  <c r="P212" i="21"/>
  <c r="I212" i="21"/>
  <c r="Q212" i="21"/>
  <c r="K212" i="21"/>
  <c r="L212" i="21"/>
  <c r="M212" i="21"/>
  <c r="G212" i="21"/>
  <c r="H212" i="21"/>
  <c r="N212" i="21"/>
  <c r="O212" i="21"/>
  <c r="I149" i="21"/>
  <c r="O149" i="21"/>
  <c r="G149" i="21"/>
  <c r="N149" i="21"/>
  <c r="H149" i="21"/>
  <c r="P149" i="21"/>
  <c r="J149" i="21"/>
  <c r="Q149" i="21"/>
  <c r="K149" i="21"/>
  <c r="M149" i="21"/>
  <c r="L149" i="21"/>
  <c r="I41" i="21"/>
  <c r="O41" i="21"/>
  <c r="H41" i="21"/>
  <c r="P41" i="21"/>
  <c r="G41" i="21"/>
  <c r="J41" i="21"/>
  <c r="Q41" i="21"/>
  <c r="K41" i="21"/>
  <c r="M41" i="21"/>
  <c r="L41" i="21"/>
  <c r="N41" i="21"/>
  <c r="G174" i="21"/>
  <c r="M174" i="21"/>
  <c r="K174" i="21"/>
  <c r="H174" i="21"/>
  <c r="O174" i="21"/>
  <c r="P174" i="21"/>
  <c r="Q174" i="21"/>
  <c r="I174" i="21"/>
  <c r="J174" i="21"/>
  <c r="N174" i="21"/>
  <c r="L174" i="21"/>
  <c r="H187" i="21"/>
  <c r="N187" i="21"/>
  <c r="L187" i="21"/>
  <c r="I187" i="21"/>
  <c r="P187" i="21"/>
  <c r="M187" i="21"/>
  <c r="O187" i="21"/>
  <c r="Q187" i="21"/>
  <c r="G187" i="21"/>
  <c r="J187" i="21"/>
  <c r="K187" i="21"/>
  <c r="L214" i="21"/>
  <c r="I214" i="21"/>
  <c r="P214" i="21"/>
  <c r="J214" i="21"/>
  <c r="Q214" i="21"/>
  <c r="K214" i="21"/>
  <c r="M214" i="21"/>
  <c r="G214" i="21"/>
  <c r="H214" i="21"/>
  <c r="N214" i="21"/>
  <c r="O214" i="21"/>
  <c r="N227" i="21"/>
  <c r="H227" i="21"/>
  <c r="L227" i="21"/>
  <c r="K227" i="21"/>
  <c r="Q227" i="21"/>
  <c r="J227" i="21"/>
  <c r="P227" i="21"/>
  <c r="I227" i="21"/>
  <c r="O227" i="21"/>
  <c r="M227" i="21"/>
  <c r="G227" i="21"/>
  <c r="I217" i="21"/>
  <c r="O217" i="21"/>
  <c r="L217" i="21"/>
  <c r="M217" i="21"/>
  <c r="G217" i="21"/>
  <c r="N217" i="21"/>
  <c r="H217" i="21"/>
  <c r="P217" i="21"/>
  <c r="Q217" i="21"/>
  <c r="K217" i="21"/>
  <c r="J217" i="21"/>
  <c r="G84" i="21"/>
  <c r="J84" i="21"/>
  <c r="P84" i="21"/>
  <c r="I84" i="21"/>
  <c r="Q84" i="21"/>
  <c r="O84" i="21"/>
  <c r="K84" i="21"/>
  <c r="L84" i="21"/>
  <c r="M84" i="21"/>
  <c r="N84" i="21"/>
  <c r="H84" i="21"/>
  <c r="H370" i="21"/>
  <c r="N370" i="21"/>
  <c r="J370" i="21"/>
  <c r="P370" i="21"/>
  <c r="K370" i="21"/>
  <c r="Q370" i="21"/>
  <c r="G370" i="21"/>
  <c r="M370" i="21"/>
  <c r="I370" i="21"/>
  <c r="L370" i="21"/>
  <c r="O370" i="21"/>
  <c r="K294" i="21"/>
  <c r="Q294" i="21"/>
  <c r="H294" i="21"/>
  <c r="N294" i="21"/>
  <c r="J294" i="21"/>
  <c r="L294" i="21"/>
  <c r="M294" i="21"/>
  <c r="O294" i="21"/>
  <c r="P294" i="21"/>
  <c r="G294" i="21"/>
  <c r="I294" i="21"/>
  <c r="H300" i="21"/>
  <c r="N300" i="21"/>
  <c r="K300" i="21"/>
  <c r="G300" i="21"/>
  <c r="P300" i="21"/>
  <c r="I300" i="21"/>
  <c r="J300" i="21"/>
  <c r="L300" i="21"/>
  <c r="M300" i="21"/>
  <c r="O300" i="21"/>
  <c r="Q300" i="21"/>
  <c r="L298" i="21"/>
  <c r="K298" i="21"/>
  <c r="M298" i="21"/>
  <c r="N298" i="21"/>
  <c r="G298" i="21"/>
  <c r="O298" i="21"/>
  <c r="H298" i="21"/>
  <c r="P298" i="21"/>
  <c r="I298" i="21"/>
  <c r="J298" i="21"/>
  <c r="Q298" i="21"/>
  <c r="H320" i="21"/>
  <c r="N320" i="21"/>
  <c r="J320" i="21"/>
  <c r="P320" i="21"/>
  <c r="K320" i="21"/>
  <c r="Q320" i="21"/>
  <c r="M320" i="21"/>
  <c r="G320" i="21"/>
  <c r="I320" i="21"/>
  <c r="L320" i="21"/>
  <c r="O320" i="21"/>
  <c r="I292" i="21"/>
  <c r="O292" i="21"/>
  <c r="L292" i="21"/>
  <c r="N292" i="21"/>
  <c r="K292" i="21"/>
  <c r="M292" i="21"/>
  <c r="P292" i="21"/>
  <c r="G292" i="21"/>
  <c r="Q292" i="21"/>
  <c r="H292" i="21"/>
  <c r="J292" i="21"/>
  <c r="L137" i="21"/>
  <c r="H137" i="21"/>
  <c r="O137" i="21"/>
  <c r="I137" i="21"/>
  <c r="P137" i="21"/>
  <c r="J137" i="21"/>
  <c r="Q137" i="21"/>
  <c r="K137" i="21"/>
  <c r="G137" i="21"/>
  <c r="M137" i="21"/>
  <c r="N137" i="21"/>
  <c r="G346" i="21"/>
  <c r="M346" i="21"/>
  <c r="J346" i="21"/>
  <c r="P346" i="21"/>
  <c r="L346" i="21"/>
  <c r="O346" i="21"/>
  <c r="Q346" i="21"/>
  <c r="H346" i="21"/>
  <c r="I346" i="21"/>
  <c r="K346" i="21"/>
  <c r="N346" i="21"/>
  <c r="G264" i="21"/>
  <c r="M264" i="21"/>
  <c r="L264" i="21"/>
  <c r="H264" i="21"/>
  <c r="P264" i="21"/>
  <c r="K264" i="21"/>
  <c r="I264" i="21"/>
  <c r="J264" i="21"/>
  <c r="N264" i="21"/>
  <c r="O264" i="21"/>
  <c r="Q264" i="21"/>
  <c r="J372" i="21"/>
  <c r="P372" i="21"/>
  <c r="L372" i="21"/>
  <c r="G372" i="21"/>
  <c r="M372" i="21"/>
  <c r="I372" i="21"/>
  <c r="O372" i="21"/>
  <c r="Q372" i="21"/>
  <c r="H372" i="21"/>
  <c r="K372" i="21"/>
  <c r="N372" i="21"/>
  <c r="J104" i="21"/>
  <c r="P104" i="21"/>
  <c r="M104" i="21"/>
  <c r="G104" i="21"/>
  <c r="N104" i="21"/>
  <c r="H104" i="21"/>
  <c r="O104" i="21"/>
  <c r="I104" i="21"/>
  <c r="Q104" i="21"/>
  <c r="K104" i="21"/>
  <c r="L104" i="21"/>
  <c r="K219" i="21"/>
  <c r="Q219" i="21"/>
  <c r="L219" i="21"/>
  <c r="M219" i="21"/>
  <c r="G219" i="21"/>
  <c r="N219" i="21"/>
  <c r="H219" i="21"/>
  <c r="O219" i="21"/>
  <c r="P219" i="21"/>
  <c r="I219" i="21"/>
  <c r="J219" i="21"/>
  <c r="H245" i="21"/>
  <c r="N245" i="21"/>
  <c r="L245" i="21"/>
  <c r="M245" i="21"/>
  <c r="G245" i="21"/>
  <c r="O245" i="21"/>
  <c r="I245" i="21"/>
  <c r="P245" i="21"/>
  <c r="J245" i="21"/>
  <c r="K245" i="21"/>
  <c r="Q245" i="21"/>
  <c r="I342" i="21"/>
  <c r="O342" i="21"/>
  <c r="L342" i="21"/>
  <c r="H342" i="21"/>
  <c r="N342" i="21"/>
  <c r="K342" i="21"/>
  <c r="M342" i="21"/>
  <c r="P342" i="21"/>
  <c r="Q342" i="21"/>
  <c r="G342" i="21"/>
  <c r="J342" i="21"/>
  <c r="J296" i="21"/>
  <c r="P296" i="21"/>
  <c r="L296" i="21"/>
  <c r="H296" i="21"/>
  <c r="Q296" i="21"/>
  <c r="I296" i="21"/>
  <c r="K296" i="21"/>
  <c r="M296" i="21"/>
  <c r="G296" i="21"/>
  <c r="N296" i="21"/>
  <c r="O296" i="21"/>
  <c r="I103" i="21"/>
  <c r="O103" i="21"/>
  <c r="J103" i="21"/>
  <c r="Q103" i="21"/>
  <c r="K103" i="21"/>
  <c r="L103" i="21"/>
  <c r="M103" i="21"/>
  <c r="N103" i="21"/>
  <c r="G103" i="21"/>
  <c r="P103" i="21"/>
  <c r="H103" i="21"/>
  <c r="K288" i="21"/>
  <c r="Q288" i="21"/>
  <c r="H288" i="21"/>
  <c r="N288" i="21"/>
  <c r="M288" i="21"/>
  <c r="L288" i="21"/>
  <c r="O288" i="21"/>
  <c r="P288" i="21"/>
  <c r="G288" i="21"/>
  <c r="I288" i="21"/>
  <c r="J288" i="21"/>
  <c r="K344" i="21"/>
  <c r="Q344" i="21"/>
  <c r="H344" i="21"/>
  <c r="N344" i="21"/>
  <c r="J344" i="21"/>
  <c r="P344" i="21"/>
  <c r="M344" i="21"/>
  <c r="O344" i="21"/>
  <c r="G344" i="21"/>
  <c r="I344" i="21"/>
  <c r="L344" i="21"/>
  <c r="H364" i="21"/>
  <c r="N364" i="21"/>
  <c r="J364" i="21"/>
  <c r="P364" i="21"/>
  <c r="K364" i="21"/>
  <c r="Q364" i="21"/>
  <c r="G364" i="21"/>
  <c r="M364" i="21"/>
  <c r="O364" i="21"/>
  <c r="I364" i="21"/>
  <c r="L364" i="21"/>
  <c r="I365" i="21"/>
  <c r="O365" i="21"/>
  <c r="K365" i="21"/>
  <c r="Q365" i="21"/>
  <c r="L365" i="21"/>
  <c r="H365" i="21"/>
  <c r="N365" i="21"/>
  <c r="G365" i="21"/>
  <c r="J365" i="21"/>
  <c r="M365" i="21"/>
  <c r="P365" i="21"/>
  <c r="L243" i="21"/>
  <c r="M243" i="21"/>
  <c r="G243" i="21"/>
  <c r="N243" i="21"/>
  <c r="H243" i="21"/>
  <c r="O243" i="21"/>
  <c r="I243" i="21"/>
  <c r="P243" i="21"/>
  <c r="J243" i="21"/>
  <c r="K243" i="21"/>
  <c r="Q243" i="21"/>
  <c r="L269" i="21"/>
  <c r="H269" i="21"/>
  <c r="O269" i="21"/>
  <c r="M269" i="21"/>
  <c r="I269" i="21"/>
  <c r="Q269" i="21"/>
  <c r="P269" i="21"/>
  <c r="G269" i="21"/>
  <c r="J269" i="21"/>
  <c r="K269" i="21"/>
  <c r="N269" i="21"/>
  <c r="I97" i="21"/>
  <c r="O97" i="21"/>
  <c r="K97" i="21"/>
  <c r="L97" i="21"/>
  <c r="M97" i="21"/>
  <c r="G97" i="21"/>
  <c r="N97" i="21"/>
  <c r="P97" i="21"/>
  <c r="Q97" i="21"/>
  <c r="H97" i="21"/>
  <c r="J97" i="21"/>
  <c r="I295" i="21"/>
  <c r="O295" i="21"/>
  <c r="H295" i="21"/>
  <c r="P295" i="21"/>
  <c r="K295" i="21"/>
  <c r="L295" i="21"/>
  <c r="M295" i="21"/>
  <c r="N295" i="21"/>
  <c r="Q295" i="21"/>
  <c r="G295" i="21"/>
  <c r="J295" i="21"/>
  <c r="J241" i="21"/>
  <c r="P241" i="21"/>
  <c r="M241" i="21"/>
  <c r="G241" i="21"/>
  <c r="N241" i="21"/>
  <c r="H241" i="21"/>
  <c r="O241" i="21"/>
  <c r="I241" i="21"/>
  <c r="Q241" i="21"/>
  <c r="K241" i="21"/>
  <c r="L241" i="21"/>
  <c r="G381" i="21"/>
  <c r="M381" i="21"/>
  <c r="I381" i="21"/>
  <c r="O381" i="21"/>
  <c r="J381" i="21"/>
  <c r="P381" i="21"/>
  <c r="L381" i="21"/>
  <c r="H381" i="21"/>
  <c r="K381" i="21"/>
  <c r="N381" i="21"/>
  <c r="Q381" i="21"/>
  <c r="G186" i="21"/>
  <c r="M186" i="21"/>
  <c r="I186" i="21"/>
  <c r="P186" i="21"/>
  <c r="L186" i="21"/>
  <c r="N186" i="21"/>
  <c r="O186" i="21"/>
  <c r="Q186" i="21"/>
  <c r="H186" i="21"/>
  <c r="K186" i="21"/>
  <c r="J186" i="21"/>
  <c r="I188" i="21"/>
  <c r="O188" i="21"/>
  <c r="H188" i="21"/>
  <c r="P188" i="21"/>
  <c r="L188" i="21"/>
  <c r="M188" i="21"/>
  <c r="N188" i="21"/>
  <c r="Q188" i="21"/>
  <c r="G188" i="21"/>
  <c r="J188" i="21"/>
  <c r="K188" i="21"/>
  <c r="I176" i="21"/>
  <c r="O176" i="21"/>
  <c r="K176" i="21"/>
  <c r="G176" i="21"/>
  <c r="N176" i="21"/>
  <c r="P176" i="21"/>
  <c r="Q176" i="21"/>
  <c r="H176" i="21"/>
  <c r="J176" i="21"/>
  <c r="L176" i="21"/>
  <c r="M176" i="21"/>
  <c r="G93" i="21"/>
  <c r="H93" i="21" s="1"/>
  <c r="H66" i="21"/>
  <c r="N66" i="21"/>
  <c r="I66" i="21"/>
  <c r="P66" i="21"/>
  <c r="J66" i="21"/>
  <c r="Q66" i="21"/>
  <c r="K66" i="21"/>
  <c r="L66" i="21"/>
  <c r="M66" i="21"/>
  <c r="O66" i="21"/>
  <c r="G66" i="21"/>
  <c r="L70" i="21"/>
  <c r="H70" i="21"/>
  <c r="O70" i="21"/>
  <c r="I70" i="21"/>
  <c r="P70" i="21"/>
  <c r="K70" i="21"/>
  <c r="G70" i="21"/>
  <c r="J70" i="21"/>
  <c r="M70" i="21"/>
  <c r="Q70" i="21"/>
  <c r="N70" i="21"/>
  <c r="P146" i="21"/>
  <c r="J146" i="21"/>
  <c r="Q146" i="21"/>
  <c r="I146" i="21"/>
  <c r="O146" i="21"/>
  <c r="H146" i="21"/>
  <c r="N146" i="21"/>
  <c r="G146" i="21"/>
  <c r="M146" i="21"/>
  <c r="L146" i="21"/>
  <c r="K146" i="21"/>
  <c r="J68" i="21"/>
  <c r="P68" i="21"/>
  <c r="H68" i="21"/>
  <c r="O68" i="21"/>
  <c r="I68" i="21"/>
  <c r="Q68" i="21"/>
  <c r="L68" i="21"/>
  <c r="N68" i="21"/>
  <c r="M68" i="21"/>
  <c r="G68" i="21"/>
  <c r="K68" i="21"/>
  <c r="H133" i="21"/>
  <c r="N133" i="21"/>
  <c r="I133" i="21"/>
  <c r="P133" i="21"/>
  <c r="J133" i="21"/>
  <c r="Q133" i="21"/>
  <c r="K133" i="21"/>
  <c r="L133" i="21"/>
  <c r="G133" i="21"/>
  <c r="M133" i="21"/>
  <c r="O133" i="21"/>
  <c r="J129" i="21"/>
  <c r="P129" i="21"/>
  <c r="I129" i="21"/>
  <c r="Q129" i="21"/>
  <c r="K129" i="21"/>
  <c r="L129" i="21"/>
  <c r="M129" i="21"/>
  <c r="G129" i="21"/>
  <c r="H129" i="21"/>
  <c r="N129" i="21"/>
  <c r="O129" i="21"/>
  <c r="I260" i="21"/>
  <c r="O260" i="21"/>
  <c r="M260" i="21"/>
  <c r="H260" i="21"/>
  <c r="Q260" i="21"/>
  <c r="L260" i="21"/>
  <c r="K260" i="21"/>
  <c r="N260" i="21"/>
  <c r="P260" i="21"/>
  <c r="G260" i="21"/>
  <c r="J260" i="21"/>
  <c r="K309" i="21"/>
  <c r="Q309" i="21"/>
  <c r="H309" i="21"/>
  <c r="N309" i="21"/>
  <c r="J309" i="21"/>
  <c r="P309" i="21"/>
  <c r="M309" i="21"/>
  <c r="O309" i="21"/>
  <c r="G309" i="21"/>
  <c r="I309" i="21"/>
  <c r="L309" i="21"/>
  <c r="L202" i="21"/>
  <c r="K202" i="21"/>
  <c r="M202" i="21"/>
  <c r="G202" i="21"/>
  <c r="N202" i="21"/>
  <c r="H202" i="21"/>
  <c r="O202" i="21"/>
  <c r="I202" i="21"/>
  <c r="J202" i="21"/>
  <c r="P202" i="21"/>
  <c r="Q202" i="21"/>
  <c r="H40" i="21"/>
  <c r="N40" i="21"/>
  <c r="L40" i="21"/>
  <c r="M40" i="21"/>
  <c r="J40" i="21"/>
  <c r="G40" i="21"/>
  <c r="O40" i="21"/>
  <c r="I40" i="21"/>
  <c r="P40" i="21"/>
  <c r="Q40" i="21"/>
  <c r="K40" i="21"/>
  <c r="J150" i="21"/>
  <c r="P150" i="21"/>
  <c r="K150" i="21"/>
  <c r="L150" i="21"/>
  <c r="M150" i="21"/>
  <c r="G150" i="21"/>
  <c r="N150" i="21"/>
  <c r="H150" i="21"/>
  <c r="I150" i="21"/>
  <c r="O150" i="21"/>
  <c r="Q150" i="21"/>
  <c r="K213" i="21"/>
  <c r="Q213" i="21"/>
  <c r="M213" i="21"/>
  <c r="G213" i="21"/>
  <c r="N213" i="21"/>
  <c r="H213" i="21"/>
  <c r="O213" i="21"/>
  <c r="I213" i="21"/>
  <c r="P213" i="21"/>
  <c r="J213" i="21"/>
  <c r="L213" i="21"/>
  <c r="K69" i="21"/>
  <c r="Q69" i="21"/>
  <c r="L69" i="21"/>
  <c r="M69" i="21"/>
  <c r="H69" i="21"/>
  <c r="O69" i="21"/>
  <c r="G69" i="21"/>
  <c r="N69" i="21"/>
  <c r="I69" i="21"/>
  <c r="J69" i="21"/>
  <c r="P69" i="21"/>
  <c r="G209" i="21"/>
  <c r="M209" i="21"/>
  <c r="N209" i="21"/>
  <c r="H209" i="21"/>
  <c r="O209" i="21"/>
  <c r="I209" i="21"/>
  <c r="P209" i="21"/>
  <c r="J209" i="21"/>
  <c r="Q209" i="21"/>
  <c r="K209" i="21"/>
  <c r="L209" i="21"/>
  <c r="H160" i="21"/>
  <c r="N160" i="21"/>
  <c r="I160" i="21"/>
  <c r="P160" i="21"/>
  <c r="J160" i="21"/>
  <c r="Q160" i="21"/>
  <c r="K160" i="21"/>
  <c r="L160" i="21"/>
  <c r="G160" i="21"/>
  <c r="M160" i="21"/>
  <c r="O160" i="21"/>
  <c r="G65" i="21"/>
  <c r="M65" i="21" s="1"/>
  <c r="J287" i="21"/>
  <c r="P287" i="21"/>
  <c r="G287" i="21"/>
  <c r="M287" i="21"/>
  <c r="L287" i="21"/>
  <c r="O287" i="21"/>
  <c r="K287" i="21"/>
  <c r="N287" i="21"/>
  <c r="Q287" i="21"/>
  <c r="H287" i="21"/>
  <c r="I287" i="21"/>
  <c r="L351" i="21"/>
  <c r="I351" i="21"/>
  <c r="O351" i="21"/>
  <c r="K351" i="21"/>
  <c r="Q351" i="21"/>
  <c r="H351" i="21"/>
  <c r="J351" i="21"/>
  <c r="M351" i="21"/>
  <c r="N351" i="21"/>
  <c r="P351" i="21"/>
  <c r="G351" i="21"/>
  <c r="H326" i="21"/>
  <c r="N326" i="21"/>
  <c r="J326" i="21"/>
  <c r="P326" i="21"/>
  <c r="K326" i="21"/>
  <c r="Q326" i="21"/>
  <c r="G326" i="21"/>
  <c r="L326" i="21"/>
  <c r="M326" i="21"/>
  <c r="I326" i="21"/>
  <c r="O326" i="21"/>
  <c r="J349" i="21"/>
  <c r="P349" i="21"/>
  <c r="G349" i="21"/>
  <c r="M349" i="21"/>
  <c r="I349" i="21"/>
  <c r="O349" i="21"/>
  <c r="H349" i="21"/>
  <c r="K349" i="21"/>
  <c r="L349" i="21"/>
  <c r="N349" i="21"/>
  <c r="Q349" i="21"/>
  <c r="G290" i="21"/>
  <c r="M290" i="21"/>
  <c r="J290" i="21"/>
  <c r="P290" i="21"/>
  <c r="I290" i="21"/>
  <c r="L290" i="21"/>
  <c r="N290" i="21"/>
  <c r="O290" i="21"/>
  <c r="Q290" i="21"/>
  <c r="H290" i="21"/>
  <c r="K290" i="21"/>
  <c r="J162" i="21"/>
  <c r="P162" i="21"/>
  <c r="H162" i="21"/>
  <c r="O162" i="21"/>
  <c r="I162" i="21"/>
  <c r="Q162" i="21"/>
  <c r="K162" i="21"/>
  <c r="L162" i="21"/>
  <c r="G162" i="21"/>
  <c r="M162" i="21"/>
  <c r="N162" i="21"/>
  <c r="K379" i="21"/>
  <c r="Q379" i="21"/>
  <c r="G379" i="21"/>
  <c r="M379" i="21"/>
  <c r="H379" i="21"/>
  <c r="N379" i="21"/>
  <c r="J379" i="21"/>
  <c r="P379" i="21"/>
  <c r="L379" i="21"/>
  <c r="O379" i="21"/>
  <c r="I379" i="21"/>
  <c r="K99" i="21"/>
  <c r="Q99" i="21"/>
  <c r="J99" i="21"/>
  <c r="L99" i="21"/>
  <c r="M99" i="21"/>
  <c r="G99" i="21"/>
  <c r="N99" i="21"/>
  <c r="H99" i="21"/>
  <c r="P99" i="21"/>
  <c r="I99" i="21"/>
  <c r="O99" i="21"/>
  <c r="G340" i="21"/>
  <c r="M340" i="21"/>
  <c r="J340" i="21"/>
  <c r="P340" i="21"/>
  <c r="L340" i="21"/>
  <c r="I340" i="21"/>
  <c r="K340" i="21"/>
  <c r="N340" i="21"/>
  <c r="O340" i="21"/>
  <c r="Q340" i="21"/>
  <c r="H340" i="21"/>
  <c r="H233" i="21"/>
  <c r="N233" i="21"/>
  <c r="G233" i="21"/>
  <c r="O233" i="21"/>
  <c r="I233" i="21"/>
  <c r="P233" i="21"/>
  <c r="J233" i="21"/>
  <c r="Q233" i="21"/>
  <c r="K233" i="21"/>
  <c r="L233" i="21"/>
  <c r="M233" i="21"/>
  <c r="J218" i="21"/>
  <c r="P218" i="21"/>
  <c r="H218" i="21"/>
  <c r="O218" i="21"/>
  <c r="I218" i="21"/>
  <c r="Q218" i="21"/>
  <c r="K218" i="21"/>
  <c r="L218" i="21"/>
  <c r="G218" i="21"/>
  <c r="M218" i="21"/>
  <c r="N218" i="21"/>
  <c r="K373" i="21"/>
  <c r="Q373" i="21"/>
  <c r="G373" i="21"/>
  <c r="M373" i="21"/>
  <c r="H373" i="21"/>
  <c r="N373" i="21"/>
  <c r="J373" i="21"/>
  <c r="P373" i="21"/>
  <c r="I373" i="21"/>
  <c r="L373" i="21"/>
  <c r="O373" i="21"/>
  <c r="K236" i="21"/>
  <c r="Q236" i="21"/>
  <c r="J236" i="21"/>
  <c r="L236" i="21"/>
  <c r="M236" i="21"/>
  <c r="G236" i="21"/>
  <c r="N236" i="21"/>
  <c r="H236" i="21"/>
  <c r="I236" i="21"/>
  <c r="O236" i="21"/>
  <c r="P236" i="21"/>
  <c r="L339" i="21"/>
  <c r="H339" i="21"/>
  <c r="I339" i="21"/>
  <c r="O339" i="21"/>
  <c r="K339" i="21"/>
  <c r="Q339" i="21"/>
  <c r="G339" i="21"/>
  <c r="J339" i="21"/>
  <c r="M339" i="21"/>
  <c r="N339" i="21"/>
  <c r="P339" i="21"/>
  <c r="K190" i="21"/>
  <c r="Q190" i="21"/>
  <c r="H190" i="21"/>
  <c r="O190" i="21"/>
  <c r="L190" i="21"/>
  <c r="M190" i="21"/>
  <c r="N190" i="21"/>
  <c r="P190" i="21"/>
  <c r="G190" i="21"/>
  <c r="I190" i="21"/>
  <c r="J190" i="21"/>
  <c r="H216" i="21"/>
  <c r="N216" i="21"/>
  <c r="I216" i="21"/>
  <c r="P216" i="21"/>
  <c r="J216" i="21"/>
  <c r="Q216" i="21"/>
  <c r="K216" i="21"/>
  <c r="L216" i="21"/>
  <c r="G216" i="21"/>
  <c r="M216" i="21"/>
  <c r="O216" i="21"/>
  <c r="J232" i="21"/>
  <c r="P232" i="21"/>
  <c r="G232" i="21"/>
  <c r="M232" i="21"/>
  <c r="I232" i="21"/>
  <c r="K232" i="21"/>
  <c r="L232" i="21"/>
  <c r="N232" i="21"/>
  <c r="H232" i="21"/>
  <c r="O232" i="21"/>
  <c r="Q232" i="21"/>
  <c r="G101" i="21"/>
  <c r="M101" i="21"/>
  <c r="J101" i="21"/>
  <c r="Q101" i="21"/>
  <c r="K101" i="21"/>
  <c r="L101" i="21"/>
  <c r="N101" i="21"/>
  <c r="P101" i="21"/>
  <c r="H101" i="21"/>
  <c r="O101" i="21"/>
  <c r="I101" i="21"/>
  <c r="G284" i="21"/>
  <c r="M284" i="21"/>
  <c r="J284" i="21"/>
  <c r="P284" i="21"/>
  <c r="I284" i="21"/>
  <c r="L284" i="21"/>
  <c r="N284" i="21"/>
  <c r="K284" i="21"/>
  <c r="O284" i="21"/>
  <c r="Q284" i="21"/>
  <c r="H284" i="21"/>
  <c r="G369" i="21"/>
  <c r="M369" i="21"/>
  <c r="I369" i="21"/>
  <c r="O369" i="21"/>
  <c r="J369" i="21"/>
  <c r="P369" i="21"/>
  <c r="L369" i="21"/>
  <c r="N369" i="21"/>
  <c r="Q369" i="21"/>
  <c r="H369" i="21"/>
  <c r="K369" i="21"/>
  <c r="I286" i="21"/>
  <c r="O286" i="21"/>
  <c r="L286" i="21"/>
  <c r="N286" i="21"/>
  <c r="H286" i="21"/>
  <c r="Q286" i="21"/>
  <c r="J286" i="21"/>
  <c r="G286" i="21"/>
  <c r="K286" i="21"/>
  <c r="M286" i="21"/>
  <c r="P286" i="21"/>
  <c r="I266" i="21"/>
  <c r="O266" i="21"/>
  <c r="L266" i="21"/>
  <c r="K266" i="21"/>
  <c r="G266" i="21"/>
  <c r="P266" i="21"/>
  <c r="J266" i="21"/>
  <c r="M266" i="21"/>
  <c r="N266" i="21"/>
  <c r="Q266" i="21"/>
  <c r="H266" i="21"/>
  <c r="H271" i="21"/>
  <c r="N271" i="21"/>
  <c r="G271" i="21"/>
  <c r="O271" i="21"/>
  <c r="I271" i="21"/>
  <c r="Q271" i="21"/>
  <c r="L271" i="21"/>
  <c r="J271" i="21"/>
  <c r="K271" i="21"/>
  <c r="M271" i="21"/>
  <c r="P271" i="21"/>
  <c r="G325" i="21"/>
  <c r="M325" i="21"/>
  <c r="I325" i="21"/>
  <c r="O325" i="21"/>
  <c r="J325" i="21"/>
  <c r="P325" i="21"/>
  <c r="K325" i="21"/>
  <c r="L325" i="21"/>
  <c r="H325" i="21"/>
  <c r="N325" i="21"/>
  <c r="Q325" i="21"/>
  <c r="H347" i="21"/>
  <c r="N347" i="21"/>
  <c r="K347" i="21"/>
  <c r="Q347" i="21"/>
  <c r="G347" i="21"/>
  <c r="M347" i="21"/>
  <c r="P347" i="21"/>
  <c r="I347" i="21"/>
  <c r="J347" i="21"/>
  <c r="L347" i="21"/>
  <c r="O347" i="21"/>
  <c r="G215" i="21"/>
  <c r="M215" i="21"/>
  <c r="L215" i="21"/>
  <c r="N215" i="21"/>
  <c r="H215" i="21"/>
  <c r="O215" i="21"/>
  <c r="I215" i="21"/>
  <c r="P215" i="21"/>
  <c r="Q215" i="21"/>
  <c r="J215" i="21"/>
  <c r="K215" i="21"/>
  <c r="L318" i="21"/>
  <c r="H318" i="21"/>
  <c r="N318" i="21"/>
  <c r="I318" i="21"/>
  <c r="O318" i="21"/>
  <c r="K318" i="21"/>
  <c r="P318" i="21"/>
  <c r="Q318" i="21"/>
  <c r="G318" i="21"/>
  <c r="J318" i="21"/>
  <c r="M318" i="21"/>
  <c r="H204" i="21"/>
  <c r="N204" i="21"/>
  <c r="K204" i="21"/>
  <c r="L204" i="21"/>
  <c r="M204" i="21"/>
  <c r="G204" i="21"/>
  <c r="O204" i="21"/>
  <c r="I204" i="21"/>
  <c r="J204" i="21"/>
  <c r="P204" i="21"/>
  <c r="Q204" i="21"/>
  <c r="J42" i="21"/>
  <c r="P42" i="21"/>
  <c r="L42" i="21"/>
  <c r="M42" i="21"/>
  <c r="Q42" i="21"/>
  <c r="G42" i="21"/>
  <c r="N42" i="21"/>
  <c r="H42" i="21"/>
  <c r="O42" i="21"/>
  <c r="I42" i="21"/>
  <c r="K42" i="21"/>
  <c r="L44" i="21"/>
  <c r="K44" i="21"/>
  <c r="M44" i="21"/>
  <c r="G44" i="21"/>
  <c r="N44" i="21"/>
  <c r="P44" i="21"/>
  <c r="H44" i="21"/>
  <c r="O44" i="21"/>
  <c r="I44" i="21"/>
  <c r="Q44" i="21"/>
  <c r="J44" i="21"/>
  <c r="H121" i="21"/>
  <c r="N121" i="21"/>
  <c r="K121" i="21"/>
  <c r="L121" i="21"/>
  <c r="M121" i="21"/>
  <c r="G121" i="21"/>
  <c r="O121" i="21"/>
  <c r="I121" i="21"/>
  <c r="J121" i="21"/>
  <c r="P121" i="21"/>
  <c r="Q121" i="21"/>
  <c r="J314" i="21"/>
  <c r="P314" i="21"/>
  <c r="G314" i="21"/>
  <c r="M314" i="21"/>
  <c r="I314" i="21"/>
  <c r="O314" i="21"/>
  <c r="K314" i="21"/>
  <c r="L314" i="21"/>
  <c r="Q314" i="21"/>
  <c r="H314" i="21"/>
  <c r="N314" i="21"/>
  <c r="G45" i="21"/>
  <c r="M45" i="21"/>
  <c r="H45" i="21"/>
  <c r="O45" i="21"/>
  <c r="I45" i="21"/>
  <c r="P45" i="21"/>
  <c r="L45" i="21"/>
  <c r="J45" i="21"/>
  <c r="Q45" i="21"/>
  <c r="K45" i="21"/>
  <c r="N45" i="21"/>
  <c r="H127" i="21"/>
  <c r="N127" i="21"/>
  <c r="J127" i="21"/>
  <c r="Q127" i="21"/>
  <c r="K127" i="21"/>
  <c r="L127" i="21"/>
  <c r="M127" i="21"/>
  <c r="G127" i="21"/>
  <c r="I127" i="21"/>
  <c r="O127" i="21"/>
  <c r="P127" i="21"/>
  <c r="L50" i="21"/>
  <c r="J50" i="21"/>
  <c r="Q50" i="21"/>
  <c r="K50" i="21"/>
  <c r="M50" i="21"/>
  <c r="H50" i="21"/>
  <c r="G50" i="21"/>
  <c r="N50" i="21"/>
  <c r="O50" i="21"/>
  <c r="P50" i="21"/>
  <c r="I50" i="21"/>
  <c r="I211" i="21"/>
  <c r="O211" i="21"/>
  <c r="M211" i="21"/>
  <c r="G211" i="21"/>
  <c r="N211" i="21"/>
  <c r="H211" i="21"/>
  <c r="P211" i="21"/>
  <c r="J211" i="21"/>
  <c r="Q211" i="21"/>
  <c r="K211" i="21"/>
  <c r="L211" i="21"/>
  <c r="H72" i="21"/>
  <c r="N72" i="21"/>
  <c r="G72" i="21"/>
  <c r="O72" i="21"/>
  <c r="I72" i="21"/>
  <c r="K72" i="21"/>
  <c r="M72" i="21"/>
  <c r="J72" i="21"/>
  <c r="L72" i="21"/>
  <c r="P72" i="21"/>
  <c r="Q72" i="21"/>
  <c r="G153" i="21"/>
  <c r="M153" i="21"/>
  <c r="N153" i="21"/>
  <c r="H153" i="21"/>
  <c r="O153" i="21"/>
  <c r="I153" i="21"/>
  <c r="P153" i="21"/>
  <c r="J153" i="21"/>
  <c r="Q153" i="21"/>
  <c r="L153" i="21"/>
  <c r="K153" i="21"/>
  <c r="G51" i="21"/>
  <c r="M51" i="21"/>
  <c r="N51" i="21"/>
  <c r="H51" i="21"/>
  <c r="O51" i="21"/>
  <c r="I51" i="21"/>
  <c r="P51" i="21"/>
  <c r="J51" i="21"/>
  <c r="Q51" i="21"/>
  <c r="K51" i="21"/>
  <c r="L51" i="21"/>
  <c r="K124" i="21"/>
  <c r="Q124" i="21"/>
  <c r="G124" i="21"/>
  <c r="N124" i="21"/>
  <c r="H124" i="21"/>
  <c r="O124" i="21"/>
  <c r="I124" i="21"/>
  <c r="P124" i="21"/>
  <c r="J124" i="21"/>
  <c r="L124" i="21"/>
  <c r="M124" i="21"/>
  <c r="K262" i="21"/>
  <c r="Q262" i="21"/>
  <c r="M262" i="21"/>
  <c r="L262" i="21"/>
  <c r="H262" i="21"/>
  <c r="P262" i="21"/>
  <c r="O262" i="21"/>
  <c r="G262" i="21"/>
  <c r="I262" i="21"/>
  <c r="J262" i="21"/>
  <c r="N262" i="21"/>
  <c r="H52" i="21"/>
  <c r="N52" i="21"/>
  <c r="J52" i="21"/>
  <c r="Q52" i="21"/>
  <c r="K52" i="21"/>
  <c r="G52" i="21"/>
  <c r="L52" i="21"/>
  <c r="O52" i="21"/>
  <c r="M52" i="21"/>
  <c r="P52" i="21"/>
  <c r="I52" i="21"/>
  <c r="G119" i="21"/>
  <c r="M119" i="21" s="1"/>
  <c r="I354" i="21"/>
  <c r="O354" i="21"/>
  <c r="L354" i="21"/>
  <c r="H354" i="21"/>
  <c r="N354" i="21"/>
  <c r="K354" i="21"/>
  <c r="M354" i="21"/>
  <c r="P354" i="21"/>
  <c r="Q354" i="21"/>
  <c r="G354" i="21"/>
  <c r="J354" i="21"/>
  <c r="G92" i="21"/>
  <c r="M92" i="21" s="1"/>
  <c r="J273" i="21"/>
  <c r="P273" i="21"/>
  <c r="G273" i="21"/>
  <c r="N273" i="21"/>
  <c r="L273" i="21"/>
  <c r="H273" i="21"/>
  <c r="Q273" i="21"/>
  <c r="K273" i="21"/>
  <c r="M273" i="21"/>
  <c r="O273" i="21"/>
  <c r="I273" i="21"/>
  <c r="G165" i="21"/>
  <c r="M165" i="21"/>
  <c r="K165" i="21"/>
  <c r="L165" i="21"/>
  <c r="N165" i="21"/>
  <c r="H165" i="21"/>
  <c r="O165" i="21"/>
  <c r="P165" i="21"/>
  <c r="Q165" i="21"/>
  <c r="J165" i="21"/>
  <c r="I165" i="21"/>
  <c r="L106" i="21"/>
  <c r="M106" i="21"/>
  <c r="G106" i="21"/>
  <c r="N106" i="21"/>
  <c r="H106" i="21"/>
  <c r="O106" i="21"/>
  <c r="I106" i="21"/>
  <c r="P106" i="21"/>
  <c r="J106" i="21"/>
  <c r="K106" i="21"/>
  <c r="Q106" i="21"/>
  <c r="L263" i="21"/>
  <c r="I263" i="21"/>
  <c r="P263" i="21"/>
  <c r="J263" i="21"/>
  <c r="N263" i="21"/>
  <c r="Q263" i="21"/>
  <c r="G263" i="21"/>
  <c r="H263" i="21"/>
  <c r="K263" i="21"/>
  <c r="M263" i="21"/>
  <c r="O263" i="21"/>
  <c r="K82" i="21"/>
  <c r="Q82" i="21"/>
  <c r="H82" i="21"/>
  <c r="N82" i="21"/>
  <c r="M82" i="21"/>
  <c r="O82" i="21"/>
  <c r="G82" i="21"/>
  <c r="P82" i="21"/>
  <c r="J82" i="21"/>
  <c r="L82" i="21"/>
  <c r="I82" i="21"/>
  <c r="G107" i="21"/>
  <c r="M107" i="21"/>
  <c r="I107" i="21"/>
  <c r="P107" i="21"/>
  <c r="J107" i="21"/>
  <c r="Q107" i="21"/>
  <c r="K107" i="21"/>
  <c r="L107" i="21"/>
  <c r="O107" i="21"/>
  <c r="H107" i="21"/>
  <c r="N107" i="21"/>
  <c r="I371" i="21"/>
  <c r="O371" i="21"/>
  <c r="K371" i="21"/>
  <c r="Q371" i="21"/>
  <c r="L371" i="21"/>
  <c r="H371" i="21"/>
  <c r="N371" i="21"/>
  <c r="J371" i="21"/>
  <c r="M371" i="21"/>
  <c r="P371" i="21"/>
  <c r="G371" i="21"/>
  <c r="I272" i="21"/>
  <c r="O272" i="21"/>
  <c r="K272" i="21"/>
  <c r="N272" i="21"/>
  <c r="J272" i="21"/>
  <c r="H272" i="21"/>
  <c r="L272" i="21"/>
  <c r="M272" i="21"/>
  <c r="P272" i="21"/>
  <c r="G272" i="21"/>
  <c r="Q272" i="21"/>
  <c r="I246" i="21"/>
  <c r="O246" i="21"/>
  <c r="H246" i="21"/>
  <c r="P246" i="21"/>
  <c r="J246" i="21"/>
  <c r="Q246" i="21"/>
  <c r="K246" i="21"/>
  <c r="L246" i="21"/>
  <c r="G246" i="21"/>
  <c r="N246" i="21"/>
  <c r="M246" i="21"/>
  <c r="K317" i="21"/>
  <c r="Q317" i="21"/>
  <c r="G317" i="21"/>
  <c r="M317" i="21"/>
  <c r="H317" i="21"/>
  <c r="N317" i="21"/>
  <c r="J317" i="21"/>
  <c r="O317" i="21"/>
  <c r="P317" i="21"/>
  <c r="L317" i="21"/>
  <c r="I317" i="21"/>
  <c r="K297" i="21"/>
  <c r="Q297" i="21"/>
  <c r="H297" i="21"/>
  <c r="O297" i="21"/>
  <c r="N297" i="21"/>
  <c r="G297" i="21"/>
  <c r="P297" i="21"/>
  <c r="I297" i="21"/>
  <c r="J297" i="21"/>
  <c r="M297" i="21"/>
  <c r="L297" i="21"/>
  <c r="I377" i="21"/>
  <c r="O377" i="21"/>
  <c r="K377" i="21"/>
  <c r="Q377" i="21"/>
  <c r="L377" i="21"/>
  <c r="H377" i="21"/>
  <c r="N377" i="21"/>
  <c r="P377" i="21"/>
  <c r="G377" i="21"/>
  <c r="J377" i="21"/>
  <c r="M377" i="21"/>
  <c r="H285" i="21"/>
  <c r="N285" i="21"/>
  <c r="K285" i="21"/>
  <c r="Q285" i="21"/>
  <c r="G285" i="21"/>
  <c r="P285" i="21"/>
  <c r="J285" i="21"/>
  <c r="L285" i="21"/>
  <c r="I285" i="21"/>
  <c r="M285" i="21"/>
  <c r="O285" i="21"/>
  <c r="G363" i="21"/>
  <c r="M363" i="21"/>
  <c r="I363" i="21"/>
  <c r="O363" i="21"/>
  <c r="J363" i="21"/>
  <c r="P363" i="21"/>
  <c r="L363" i="21"/>
  <c r="H363" i="21"/>
  <c r="K363" i="21"/>
  <c r="N363" i="21"/>
  <c r="Q363" i="21"/>
  <c r="J98" i="21"/>
  <c r="P98" i="21"/>
  <c r="G98" i="21"/>
  <c r="N98" i="21"/>
  <c r="H98" i="21"/>
  <c r="O98" i="21"/>
  <c r="I98" i="21"/>
  <c r="Q98" i="21"/>
  <c r="K98" i="21"/>
  <c r="L98" i="21"/>
  <c r="M98" i="21"/>
  <c r="I321" i="21"/>
  <c r="O321" i="21"/>
  <c r="K321" i="21"/>
  <c r="Q321" i="21"/>
  <c r="L321" i="21"/>
  <c r="N321" i="21"/>
  <c r="G321" i="21"/>
  <c r="H321" i="21"/>
  <c r="P321" i="21"/>
  <c r="J321" i="21"/>
  <c r="M321" i="21"/>
  <c r="N335" i="21"/>
  <c r="H335" i="21"/>
  <c r="Q335" i="21"/>
  <c r="K335" i="21"/>
  <c r="O335" i="21"/>
  <c r="I335" i="21"/>
  <c r="L335" i="21"/>
  <c r="J335" i="21"/>
  <c r="G335" i="21"/>
  <c r="P335" i="21"/>
  <c r="M335" i="21"/>
  <c r="J235" i="21"/>
  <c r="P235" i="21"/>
  <c r="G235" i="21"/>
  <c r="N235" i="21"/>
  <c r="H235" i="21"/>
  <c r="O235" i="21"/>
  <c r="I235" i="21"/>
  <c r="Q235" i="21"/>
  <c r="K235" i="21"/>
  <c r="L235" i="21"/>
  <c r="M235" i="21"/>
  <c r="L83" i="21"/>
  <c r="I83" i="21"/>
  <c r="O83" i="21"/>
  <c r="K83" i="21"/>
  <c r="H83" i="21"/>
  <c r="M83" i="21"/>
  <c r="Q83" i="21"/>
  <c r="J83" i="21"/>
  <c r="N83" i="21"/>
  <c r="G83" i="21"/>
  <c r="P83" i="21"/>
  <c r="H376" i="21"/>
  <c r="N376" i="21"/>
  <c r="J376" i="21"/>
  <c r="P376" i="21"/>
  <c r="K376" i="21"/>
  <c r="Q376" i="21"/>
  <c r="G376" i="21"/>
  <c r="M376" i="21"/>
  <c r="I376" i="21"/>
  <c r="L376" i="21"/>
  <c r="O376" i="21"/>
  <c r="K105" i="21"/>
  <c r="Q105" i="21"/>
  <c r="I105" i="21"/>
  <c r="P105" i="21"/>
  <c r="J105" i="21"/>
  <c r="L105" i="21"/>
  <c r="M105" i="21"/>
  <c r="O105" i="21"/>
  <c r="G105" i="21"/>
  <c r="N105" i="21"/>
  <c r="H105" i="21"/>
  <c r="I231" i="21"/>
  <c r="O231" i="21"/>
  <c r="L231" i="21"/>
  <c r="K231" i="21"/>
  <c r="M231" i="21"/>
  <c r="N231" i="21"/>
  <c r="G231" i="21"/>
  <c r="P231" i="21"/>
  <c r="H231" i="21"/>
  <c r="J231" i="21"/>
  <c r="Q231" i="21"/>
  <c r="L237" i="21"/>
  <c r="G237" i="21"/>
  <c r="N237" i="21"/>
  <c r="H237" i="21"/>
  <c r="O237" i="21"/>
  <c r="I237" i="21"/>
  <c r="P237" i="21"/>
  <c r="J237" i="21"/>
  <c r="Q237" i="21"/>
  <c r="K237" i="21"/>
  <c r="M237" i="21"/>
  <c r="G362" i="21"/>
  <c r="P362" i="21" s="1"/>
  <c r="J189" i="21"/>
  <c r="P189" i="21"/>
  <c r="L189" i="21"/>
  <c r="H189" i="21"/>
  <c r="O189" i="21"/>
  <c r="M189" i="21"/>
  <c r="N189" i="21"/>
  <c r="Q189" i="21"/>
  <c r="G189" i="21"/>
  <c r="K189" i="21"/>
  <c r="I189" i="21"/>
  <c r="H79" i="21"/>
  <c r="N79" i="21"/>
  <c r="K79" i="21"/>
  <c r="Q79" i="21"/>
  <c r="J79" i="21"/>
  <c r="P79" i="21"/>
  <c r="L79" i="21"/>
  <c r="M79" i="21"/>
  <c r="G79" i="21"/>
  <c r="I79" i="21"/>
  <c r="O79" i="21"/>
  <c r="J48" i="21"/>
  <c r="P48" i="21"/>
  <c r="K48" i="21"/>
  <c r="O48" i="21"/>
  <c r="L48" i="21"/>
  <c r="M48" i="21"/>
  <c r="G48" i="21"/>
  <c r="N48" i="21"/>
  <c r="H48" i="21"/>
  <c r="Q48" i="21"/>
  <c r="I48" i="21"/>
  <c r="L310" i="21"/>
  <c r="I310" i="21"/>
  <c r="O310" i="21"/>
  <c r="K310" i="21"/>
  <c r="Q310" i="21"/>
  <c r="N310" i="21"/>
  <c r="P310" i="21"/>
  <c r="G310" i="21"/>
  <c r="H310" i="21"/>
  <c r="J310" i="21"/>
  <c r="M310" i="21"/>
  <c r="H259" i="21"/>
  <c r="N259" i="21"/>
  <c r="J259" i="21"/>
  <c r="Q259" i="21"/>
  <c r="K259" i="21"/>
  <c r="O259" i="21"/>
  <c r="I259" i="21"/>
  <c r="L259" i="21"/>
  <c r="M259" i="21"/>
  <c r="P259" i="21"/>
  <c r="G259" i="21"/>
  <c r="I128" i="21"/>
  <c r="O128" i="21"/>
  <c r="M128" i="21"/>
  <c r="G128" i="21"/>
  <c r="N128" i="21"/>
  <c r="H128" i="21"/>
  <c r="P128" i="21"/>
  <c r="J128" i="21"/>
  <c r="Q128" i="21"/>
  <c r="K128" i="21"/>
  <c r="L128" i="21"/>
  <c r="J156" i="21"/>
  <c r="P156" i="21"/>
  <c r="I156" i="21"/>
  <c r="Q156" i="21"/>
  <c r="K156" i="21"/>
  <c r="L156" i="21"/>
  <c r="M156" i="21"/>
  <c r="G156" i="21"/>
  <c r="H156" i="21"/>
  <c r="N156" i="21"/>
  <c r="O156" i="21"/>
  <c r="K207" i="21"/>
  <c r="Q207" i="21"/>
  <c r="G207" i="21"/>
  <c r="N207" i="21"/>
  <c r="H207" i="21"/>
  <c r="O207" i="21"/>
  <c r="I207" i="21"/>
  <c r="P207" i="21"/>
  <c r="J207" i="21"/>
  <c r="L207" i="21"/>
  <c r="M207" i="21"/>
  <c r="G180" i="21"/>
  <c r="M180" i="21"/>
  <c r="J180" i="21"/>
  <c r="Q180" i="21"/>
  <c r="N180" i="21"/>
  <c r="O180" i="21"/>
  <c r="P180" i="21"/>
  <c r="H180" i="21"/>
  <c r="I180" i="21"/>
  <c r="K180" i="21"/>
  <c r="L180" i="21"/>
  <c r="G77" i="21"/>
  <c r="M77" i="21"/>
  <c r="J77" i="21"/>
  <c r="Q77" i="21"/>
  <c r="N77" i="21"/>
  <c r="L77" i="21"/>
  <c r="O77" i="21"/>
  <c r="I77" i="21"/>
  <c r="K77" i="21"/>
  <c r="P77" i="21"/>
  <c r="H77" i="21"/>
  <c r="L76" i="21"/>
  <c r="G76" i="21"/>
  <c r="N76" i="21"/>
  <c r="J76" i="21"/>
  <c r="Q76" i="21"/>
  <c r="M76" i="21"/>
  <c r="I76" i="21"/>
  <c r="K76" i="21"/>
  <c r="O76" i="21"/>
  <c r="P76" i="21"/>
  <c r="H76" i="21"/>
  <c r="Q173" i="21"/>
  <c r="G173" i="21"/>
  <c r="I173" i="21" s="1"/>
  <c r="M173" i="21"/>
  <c r="I147" i="21"/>
  <c r="O147" i="21"/>
  <c r="K147" i="21"/>
  <c r="M147" i="21"/>
  <c r="N147" i="21"/>
  <c r="G147" i="21"/>
  <c r="P147" i="21"/>
  <c r="H147" i="21"/>
  <c r="Q147" i="21"/>
  <c r="J147" i="21"/>
  <c r="L147" i="21"/>
  <c r="K130" i="21"/>
  <c r="Q130" i="21"/>
  <c r="M130" i="21"/>
  <c r="G130" i="21"/>
  <c r="N130" i="21"/>
  <c r="H130" i="21"/>
  <c r="O130" i="21"/>
  <c r="I130" i="21"/>
  <c r="P130" i="21"/>
  <c r="L130" i="21"/>
  <c r="J130" i="21"/>
  <c r="L185" i="21"/>
  <c r="M185" i="21"/>
  <c r="I185" i="21"/>
  <c r="P185" i="21"/>
  <c r="N185" i="21"/>
  <c r="O185" i="21"/>
  <c r="G185" i="21"/>
  <c r="Q185" i="21"/>
  <c r="H185" i="21"/>
  <c r="J185" i="21"/>
  <c r="K185" i="21"/>
  <c r="M254" i="21"/>
  <c r="G254" i="21"/>
  <c r="N254" i="21"/>
  <c r="O254" i="21"/>
  <c r="J254" i="21"/>
  <c r="K254" i="21"/>
  <c r="I254" i="21"/>
  <c r="H254" i="21"/>
  <c r="Q254" i="21"/>
  <c r="P254" i="21"/>
  <c r="L254" i="21"/>
  <c r="L131" i="21"/>
  <c r="I131" i="21"/>
  <c r="P131" i="21"/>
  <c r="J131" i="21"/>
  <c r="Q131" i="21"/>
  <c r="K131" i="21"/>
  <c r="M131" i="21"/>
  <c r="G131" i="21"/>
  <c r="H131" i="21"/>
  <c r="N131" i="21"/>
  <c r="O131" i="21"/>
  <c r="G132" i="21"/>
  <c r="M132" i="21"/>
  <c r="L132" i="21"/>
  <c r="N132" i="21"/>
  <c r="H132" i="21"/>
  <c r="O132" i="21"/>
  <c r="I132" i="21"/>
  <c r="P132" i="21"/>
  <c r="Q132" i="21"/>
  <c r="J132" i="21"/>
  <c r="K132" i="21"/>
  <c r="I67" i="21"/>
  <c r="O67" i="21"/>
  <c r="L67" i="21"/>
  <c r="M67" i="21"/>
  <c r="G67" i="21"/>
  <c r="N67" i="21"/>
  <c r="H67" i="21"/>
  <c r="P67" i="21"/>
  <c r="J67" i="21"/>
  <c r="K67" i="21"/>
  <c r="Q67" i="21"/>
  <c r="J81" i="21"/>
  <c r="P81" i="21"/>
  <c r="G81" i="21"/>
  <c r="M81" i="21"/>
  <c r="O81" i="21"/>
  <c r="H81" i="21"/>
  <c r="Q81" i="21"/>
  <c r="I81" i="21"/>
  <c r="K81" i="21"/>
  <c r="L81" i="21"/>
  <c r="N81" i="21"/>
  <c r="G38" i="21"/>
  <c r="O38" i="21" s="1"/>
  <c r="I336" i="21"/>
  <c r="O336" i="21"/>
  <c r="K336" i="21"/>
  <c r="Q336" i="21"/>
  <c r="L336" i="21"/>
  <c r="H336" i="21"/>
  <c r="N336" i="21"/>
  <c r="G336" i="21"/>
  <c r="J336" i="21"/>
  <c r="M336" i="21"/>
  <c r="P336" i="21"/>
  <c r="K55" i="21"/>
  <c r="Q55" i="21"/>
  <c r="M55" i="21"/>
  <c r="G55" i="21"/>
  <c r="N55" i="21"/>
  <c r="H55" i="21"/>
  <c r="O55" i="21"/>
  <c r="J55" i="21"/>
  <c r="I55" i="21"/>
  <c r="P55" i="21"/>
  <c r="L55" i="21"/>
  <c r="J322" i="21"/>
  <c r="P322" i="21"/>
  <c r="L322" i="21"/>
  <c r="G322" i="21"/>
  <c r="M322" i="21"/>
  <c r="O322" i="21"/>
  <c r="H322" i="21"/>
  <c r="I322" i="21"/>
  <c r="K322" i="21"/>
  <c r="N322" i="21"/>
  <c r="Q322" i="21"/>
  <c r="H96" i="21"/>
  <c r="N96" i="21"/>
  <c r="G96" i="21"/>
  <c r="O96" i="21"/>
  <c r="I96" i="21"/>
  <c r="P96" i="21"/>
  <c r="J96" i="21"/>
  <c r="Q96" i="21"/>
  <c r="K96" i="21"/>
  <c r="L96" i="21"/>
  <c r="M96" i="21"/>
  <c r="K350" i="21"/>
  <c r="Q350" i="21"/>
  <c r="H350" i="21"/>
  <c r="N350" i="21"/>
  <c r="J350" i="21"/>
  <c r="P350" i="21"/>
  <c r="G350" i="21"/>
  <c r="I350" i="21"/>
  <c r="L350" i="21"/>
  <c r="M350" i="21"/>
  <c r="O350" i="21"/>
  <c r="H265" i="21"/>
  <c r="N265" i="21"/>
  <c r="I265" i="21"/>
  <c r="P265" i="21"/>
  <c r="M265" i="21"/>
  <c r="J265" i="21"/>
  <c r="G265" i="21"/>
  <c r="K265" i="21"/>
  <c r="L265" i="21"/>
  <c r="O265" i="21"/>
  <c r="Q265" i="21"/>
  <c r="J337" i="21"/>
  <c r="P337" i="21"/>
  <c r="L337" i="21"/>
  <c r="G337" i="21"/>
  <c r="M337" i="21"/>
  <c r="I337" i="21"/>
  <c r="O337" i="21"/>
  <c r="K337" i="21"/>
  <c r="N337" i="21"/>
  <c r="Q337" i="21"/>
  <c r="H337" i="21"/>
  <c r="H291" i="21"/>
  <c r="N291" i="21"/>
  <c r="K291" i="21"/>
  <c r="Q291" i="21"/>
  <c r="G291" i="21"/>
  <c r="P291" i="21"/>
  <c r="L291" i="21"/>
  <c r="M291" i="21"/>
  <c r="O291" i="21"/>
  <c r="I291" i="21"/>
  <c r="J291" i="21"/>
  <c r="L164" i="21"/>
  <c r="H164" i="21"/>
  <c r="O164" i="21"/>
  <c r="I164" i="21"/>
  <c r="P164" i="21"/>
  <c r="J164" i="21"/>
  <c r="Q164" i="21"/>
  <c r="K164" i="21"/>
  <c r="G164" i="21"/>
  <c r="M164" i="21"/>
  <c r="N164" i="21"/>
  <c r="L324" i="21"/>
  <c r="H324" i="21"/>
  <c r="N324" i="21"/>
  <c r="I324" i="21"/>
  <c r="O324" i="21"/>
  <c r="Q324" i="21"/>
  <c r="J324" i="21"/>
  <c r="K324" i="21"/>
  <c r="G324" i="21"/>
  <c r="M324" i="21"/>
  <c r="P324" i="21"/>
  <c r="J110" i="21"/>
  <c r="P110" i="21"/>
  <c r="L110" i="21"/>
  <c r="M110" i="21"/>
  <c r="G110" i="21"/>
  <c r="N110" i="21"/>
  <c r="H110" i="21"/>
  <c r="O110" i="21"/>
  <c r="I110" i="21"/>
  <c r="K110" i="21"/>
  <c r="Q110" i="21"/>
  <c r="G229" i="21"/>
  <c r="J229" i="21"/>
  <c r="M229" i="21"/>
  <c r="I229" i="21"/>
  <c r="P229" i="21"/>
  <c r="O229" i="21"/>
  <c r="Q229" i="21"/>
  <c r="H229" i="21"/>
  <c r="K229" i="21"/>
  <c r="L229" i="21"/>
  <c r="N229" i="21"/>
  <c r="H108" i="21"/>
  <c r="N108" i="21"/>
  <c r="L108" i="21"/>
  <c r="M108" i="21"/>
  <c r="G108" i="21"/>
  <c r="O108" i="21"/>
  <c r="I108" i="21"/>
  <c r="P108" i="21"/>
  <c r="J108" i="21"/>
  <c r="K108" i="21"/>
  <c r="Q108" i="21"/>
  <c r="K136" i="21"/>
  <c r="Q136" i="21"/>
  <c r="L136" i="21"/>
  <c r="M136" i="21"/>
  <c r="G136" i="21"/>
  <c r="N136" i="21"/>
  <c r="H136" i="21"/>
  <c r="O136" i="21"/>
  <c r="P136" i="21"/>
  <c r="I136" i="21"/>
  <c r="J136" i="21"/>
  <c r="G192" i="21"/>
  <c r="M192" i="21"/>
  <c r="K192" i="21"/>
  <c r="I192" i="21"/>
  <c r="Q192" i="21"/>
  <c r="J192" i="21"/>
  <c r="L192" i="21"/>
  <c r="N192" i="21"/>
  <c r="O192" i="21"/>
  <c r="P192" i="21"/>
  <c r="H192" i="21"/>
  <c r="O281" i="21"/>
  <c r="I281" i="21"/>
  <c r="Q281" i="21"/>
  <c r="J281" i="21"/>
  <c r="K281" i="21"/>
  <c r="P281" i="21"/>
  <c r="G281" i="21"/>
  <c r="N281" i="21"/>
  <c r="M281" i="21"/>
  <c r="L281" i="21"/>
  <c r="H281" i="21"/>
  <c r="K282" i="21"/>
  <c r="Q282" i="21"/>
  <c r="H282" i="21"/>
  <c r="N282" i="21"/>
  <c r="M282" i="21"/>
  <c r="G282" i="21"/>
  <c r="P282" i="21"/>
  <c r="I282" i="21"/>
  <c r="O282" i="21"/>
  <c r="J282" i="21"/>
  <c r="L282" i="21"/>
  <c r="I240" i="21"/>
  <c r="O240" i="21"/>
  <c r="J240" i="21"/>
  <c r="Q240" i="21"/>
  <c r="K240" i="21"/>
  <c r="L240" i="21"/>
  <c r="M240" i="21"/>
  <c r="G240" i="21"/>
  <c r="H240" i="21"/>
  <c r="P240" i="21"/>
  <c r="N240" i="21"/>
  <c r="J316" i="21"/>
  <c r="P316" i="21"/>
  <c r="L316" i="21"/>
  <c r="G316" i="21"/>
  <c r="M316" i="21"/>
  <c r="I316" i="21"/>
  <c r="N316" i="21"/>
  <c r="O316" i="21"/>
  <c r="H316" i="21"/>
  <c r="K316" i="21"/>
  <c r="Q316" i="21"/>
  <c r="G352" i="21"/>
  <c r="M352" i="21"/>
  <c r="J352" i="21"/>
  <c r="P352" i="21"/>
  <c r="L352" i="21"/>
  <c r="I352" i="21"/>
  <c r="K352" i="21"/>
  <c r="N352" i="21"/>
  <c r="O352" i="21"/>
  <c r="H352" i="21"/>
  <c r="Q352" i="21"/>
  <c r="G270" i="21"/>
  <c r="M270" i="21"/>
  <c r="K270" i="21"/>
  <c r="J270" i="21"/>
  <c r="O270" i="21"/>
  <c r="Q270" i="21"/>
  <c r="H270" i="21"/>
  <c r="I270" i="21"/>
  <c r="L270" i="21"/>
  <c r="N270" i="21"/>
  <c r="P270" i="21"/>
  <c r="G244" i="21"/>
  <c r="M244" i="21"/>
  <c r="I244" i="21"/>
  <c r="P244" i="21"/>
  <c r="J244" i="21"/>
  <c r="Q244" i="21"/>
  <c r="K244" i="21"/>
  <c r="L244" i="21"/>
  <c r="H244" i="21"/>
  <c r="N244" i="21"/>
  <c r="O244" i="21"/>
  <c r="J267" i="21"/>
  <c r="P267" i="21"/>
  <c r="H267" i="21"/>
  <c r="O267" i="21"/>
  <c r="I267" i="21"/>
  <c r="M267" i="21"/>
  <c r="L267" i="21"/>
  <c r="N267" i="21"/>
  <c r="Q267" i="21"/>
  <c r="G267" i="21"/>
  <c r="K267" i="21"/>
  <c r="L380" i="21"/>
  <c r="H380" i="21"/>
  <c r="N380" i="21"/>
  <c r="I380" i="21"/>
  <c r="O380" i="21"/>
  <c r="K380" i="21"/>
  <c r="Q380" i="21"/>
  <c r="G380" i="21"/>
  <c r="J380" i="21"/>
  <c r="M380" i="21"/>
  <c r="P380" i="21"/>
  <c r="H230" i="21"/>
  <c r="N230" i="21"/>
  <c r="K230" i="21"/>
  <c r="Q230" i="21"/>
  <c r="M230" i="21"/>
  <c r="O230" i="21"/>
  <c r="G230" i="21"/>
  <c r="P230" i="21"/>
  <c r="I230" i="21"/>
  <c r="J230" i="21"/>
  <c r="L230" i="21"/>
  <c r="J54" i="21"/>
  <c r="P54" i="21"/>
  <c r="I54" i="21"/>
  <c r="Q54" i="21"/>
  <c r="K54" i="21"/>
  <c r="N54" i="21"/>
  <c r="L54" i="21"/>
  <c r="M54" i="21"/>
  <c r="G54" i="21"/>
  <c r="O54" i="21"/>
  <c r="H54" i="21"/>
  <c r="L179" i="21"/>
  <c r="G179" i="21"/>
  <c r="N179" i="21"/>
  <c r="J179" i="21"/>
  <c r="Q179" i="21"/>
  <c r="O179" i="21"/>
  <c r="P179" i="21"/>
  <c r="H179" i="21"/>
  <c r="I179" i="21"/>
  <c r="K179" i="21"/>
  <c r="M179" i="21"/>
  <c r="I155" i="21"/>
  <c r="O155" i="21"/>
  <c r="M155" i="21"/>
  <c r="G155" i="21"/>
  <c r="N155" i="21"/>
  <c r="H155" i="21"/>
  <c r="P155" i="21"/>
  <c r="J155" i="21"/>
  <c r="Q155" i="21"/>
  <c r="K155" i="21"/>
  <c r="L155" i="21"/>
  <c r="G311" i="21"/>
  <c r="M311" i="21"/>
  <c r="J311" i="21"/>
  <c r="P311" i="21"/>
  <c r="L311" i="21"/>
  <c r="O311" i="21"/>
  <c r="H311" i="21"/>
  <c r="I311" i="21"/>
  <c r="K311" i="21"/>
  <c r="N311" i="21"/>
  <c r="Q311" i="21"/>
  <c r="G120" i="21"/>
  <c r="H120" i="21" s="1"/>
  <c r="H46" i="21"/>
  <c r="N46" i="21"/>
  <c r="K46" i="21"/>
  <c r="P46" i="21"/>
  <c r="L46" i="21"/>
  <c r="M46" i="21"/>
  <c r="G46" i="21"/>
  <c r="O46" i="21"/>
  <c r="I46" i="21"/>
  <c r="Q46" i="21"/>
  <c r="J46" i="21"/>
  <c r="H78" i="21"/>
  <c r="M78" i="21"/>
  <c r="J78" i="21"/>
  <c r="P78" i="21"/>
  <c r="L78" i="21"/>
  <c r="N78" i="21"/>
  <c r="O78" i="21"/>
  <c r="G78" i="21"/>
  <c r="Q78" i="21"/>
  <c r="I78" i="21"/>
  <c r="K78" i="21"/>
  <c r="G126" i="21"/>
  <c r="M126" i="21"/>
  <c r="N126" i="21"/>
  <c r="H126" i="21"/>
  <c r="O126" i="21"/>
  <c r="I126" i="21"/>
  <c r="P126" i="21"/>
  <c r="J126" i="21"/>
  <c r="Q126" i="21"/>
  <c r="L126" i="21"/>
  <c r="K126" i="21"/>
  <c r="I73" i="21"/>
  <c r="O73" i="21"/>
  <c r="K73" i="21"/>
  <c r="G73" i="21"/>
  <c r="N73" i="21"/>
  <c r="M73" i="21"/>
  <c r="P73" i="21"/>
  <c r="J73" i="21"/>
  <c r="L73" i="21"/>
  <c r="Q73" i="21"/>
  <c r="H73" i="21"/>
  <c r="H312" i="21"/>
  <c r="N312" i="21"/>
  <c r="K312" i="21"/>
  <c r="Q312" i="21"/>
  <c r="G312" i="21"/>
  <c r="M312" i="21"/>
  <c r="P312" i="21"/>
  <c r="I312" i="21"/>
  <c r="J312" i="21"/>
  <c r="O312" i="21"/>
  <c r="L312" i="21"/>
  <c r="H315" i="21"/>
  <c r="J315" i="21"/>
  <c r="G315" i="21"/>
  <c r="O315" i="21"/>
  <c r="K315" i="21"/>
  <c r="Q315" i="21"/>
  <c r="L315" i="21"/>
  <c r="M315" i="21"/>
  <c r="N315" i="21"/>
  <c r="I315" i="21"/>
  <c r="P315" i="21"/>
  <c r="L125" i="21"/>
  <c r="J125" i="21"/>
  <c r="Q125" i="21"/>
  <c r="K125" i="21"/>
  <c r="M125" i="21"/>
  <c r="G125" i="21"/>
  <c r="N125" i="21"/>
  <c r="H125" i="21"/>
  <c r="I125" i="21"/>
  <c r="O125" i="21"/>
  <c r="P125" i="21"/>
  <c r="H210" i="21"/>
  <c r="N210" i="21"/>
  <c r="J210" i="21"/>
  <c r="Q210" i="21"/>
  <c r="K210" i="21"/>
  <c r="L210" i="21"/>
  <c r="M210" i="21"/>
  <c r="G210" i="21"/>
  <c r="I210" i="21"/>
  <c r="O210" i="21"/>
  <c r="P210" i="21"/>
  <c r="I122" i="21"/>
  <c r="O122" i="21"/>
  <c r="G122" i="21"/>
  <c r="N122" i="21"/>
  <c r="H122" i="21"/>
  <c r="P122" i="21"/>
  <c r="J122" i="21"/>
  <c r="Q122" i="21"/>
  <c r="K122" i="21"/>
  <c r="M122" i="21"/>
  <c r="L122" i="21"/>
  <c r="J183" i="21"/>
  <c r="P183" i="21"/>
  <c r="M183" i="21"/>
  <c r="I183" i="21"/>
  <c r="Q183" i="21"/>
  <c r="N183" i="21"/>
  <c r="O183" i="21"/>
  <c r="G183" i="21"/>
  <c r="H183" i="21"/>
  <c r="K183" i="21"/>
  <c r="L183" i="21"/>
  <c r="J74" i="21"/>
  <c r="P74" i="21"/>
  <c r="G74" i="21"/>
  <c r="N74" i="21"/>
  <c r="K74" i="21"/>
  <c r="M74" i="21"/>
  <c r="O74" i="21"/>
  <c r="Q74" i="21"/>
  <c r="H74" i="21"/>
  <c r="I74" i="21"/>
  <c r="L74" i="21"/>
  <c r="H154" i="21"/>
  <c r="N154" i="21"/>
  <c r="J154" i="21"/>
  <c r="Q154" i="21"/>
  <c r="K154" i="21"/>
  <c r="L154" i="21"/>
  <c r="M154" i="21"/>
  <c r="G154" i="21"/>
  <c r="I154" i="21"/>
  <c r="O154" i="21"/>
  <c r="P154" i="21"/>
  <c r="G203" i="21"/>
  <c r="M203" i="21"/>
  <c r="H203" i="21"/>
  <c r="O203" i="21"/>
  <c r="I203" i="21"/>
  <c r="P203" i="21"/>
  <c r="J203" i="21"/>
  <c r="Q203" i="21"/>
  <c r="K203" i="21"/>
  <c r="L203" i="21"/>
  <c r="N203" i="21"/>
  <c r="G308" i="21"/>
  <c r="N308" i="21" s="1"/>
  <c r="H353" i="21"/>
  <c r="N353" i="21"/>
  <c r="K353" i="21"/>
  <c r="Q353" i="21"/>
  <c r="G353" i="21"/>
  <c r="M353" i="21"/>
  <c r="J353" i="21"/>
  <c r="L353" i="21"/>
  <c r="O353" i="21"/>
  <c r="P353" i="21"/>
  <c r="I353" i="21"/>
  <c r="I348" i="21"/>
  <c r="O348" i="21"/>
  <c r="L348" i="21"/>
  <c r="H348" i="21"/>
  <c r="N348" i="21"/>
  <c r="Q348" i="21"/>
  <c r="G348" i="21"/>
  <c r="J348" i="21"/>
  <c r="K348" i="21"/>
  <c r="M348" i="21"/>
  <c r="P348" i="21"/>
  <c r="G138" i="21"/>
  <c r="M138" i="21"/>
  <c r="K138" i="21"/>
  <c r="L138" i="21"/>
  <c r="N138" i="21"/>
  <c r="H138" i="21"/>
  <c r="O138" i="21"/>
  <c r="P138" i="21"/>
  <c r="J138" i="21"/>
  <c r="Q138" i="21"/>
  <c r="I138" i="21"/>
  <c r="J378" i="21"/>
  <c r="P378" i="21"/>
  <c r="L378" i="21"/>
  <c r="G378" i="21"/>
  <c r="M378" i="21"/>
  <c r="I378" i="21"/>
  <c r="O378" i="21"/>
  <c r="H378" i="21"/>
  <c r="K378" i="21"/>
  <c r="N378" i="21"/>
  <c r="Q378" i="21"/>
  <c r="L191" i="21"/>
  <c r="H191" i="21"/>
  <c r="O191" i="21"/>
  <c r="K191" i="21"/>
  <c r="M191" i="21"/>
  <c r="N191" i="21"/>
  <c r="G191" i="21"/>
  <c r="P191" i="21"/>
  <c r="I191" i="21"/>
  <c r="J191" i="21"/>
  <c r="Q191" i="21"/>
  <c r="I109" i="21"/>
  <c r="O109" i="21"/>
  <c r="H109" i="21"/>
  <c r="P109" i="21"/>
  <c r="J109" i="21"/>
  <c r="Q109" i="21"/>
  <c r="K109" i="21"/>
  <c r="L109" i="21"/>
  <c r="M109" i="21"/>
  <c r="G109" i="21"/>
  <c r="N109" i="21"/>
  <c r="I327" i="21"/>
  <c r="O327" i="21"/>
  <c r="L327" i="21"/>
  <c r="H327" i="21"/>
  <c r="Q327" i="21"/>
  <c r="K327" i="21"/>
  <c r="M327" i="21"/>
  <c r="G327" i="21"/>
  <c r="J327" i="21"/>
  <c r="N327" i="21"/>
  <c r="P327" i="21"/>
  <c r="J366" i="21"/>
  <c r="P366" i="21"/>
  <c r="L366" i="21"/>
  <c r="G366" i="21"/>
  <c r="M366" i="21"/>
  <c r="I366" i="21"/>
  <c r="O366" i="21"/>
  <c r="K366" i="21"/>
  <c r="N366" i="21"/>
  <c r="Q366" i="21"/>
  <c r="H366" i="21"/>
  <c r="K111" i="21"/>
  <c r="Q111" i="21"/>
  <c r="H111" i="21"/>
  <c r="O111" i="21"/>
  <c r="I111" i="21"/>
  <c r="P111" i="21"/>
  <c r="J111" i="21"/>
  <c r="L111" i="21"/>
  <c r="M111" i="21"/>
  <c r="N111" i="21"/>
  <c r="G111" i="21"/>
  <c r="L289" i="21"/>
  <c r="I289" i="21"/>
  <c r="O289" i="21"/>
  <c r="K289" i="21"/>
  <c r="M289" i="21"/>
  <c r="N289" i="21"/>
  <c r="P289" i="21"/>
  <c r="G289" i="21"/>
  <c r="Q289" i="21"/>
  <c r="H289" i="21"/>
  <c r="J289" i="21"/>
  <c r="J293" i="21"/>
  <c r="P293" i="21"/>
  <c r="G293" i="21"/>
  <c r="M293" i="21"/>
  <c r="L293" i="21"/>
  <c r="K293" i="21"/>
  <c r="N293" i="21"/>
  <c r="O293" i="21"/>
  <c r="Q293" i="21"/>
  <c r="H293" i="21"/>
  <c r="I293" i="21"/>
  <c r="I161" i="21"/>
  <c r="O161" i="21"/>
  <c r="L161" i="21"/>
  <c r="M161" i="21"/>
  <c r="G161" i="21"/>
  <c r="N161" i="21"/>
  <c r="H161" i="21"/>
  <c r="P161" i="21"/>
  <c r="Q161" i="21"/>
  <c r="K161" i="21"/>
  <c r="J161" i="21"/>
  <c r="G375" i="21"/>
  <c r="M375" i="21"/>
  <c r="I375" i="21"/>
  <c r="O375" i="21"/>
  <c r="J375" i="21"/>
  <c r="P375" i="21"/>
  <c r="L375" i="21"/>
  <c r="H375" i="21"/>
  <c r="K375" i="21"/>
  <c r="N375" i="21"/>
  <c r="Q375" i="21"/>
  <c r="L345" i="21"/>
  <c r="I345" i="21"/>
  <c r="O345" i="21"/>
  <c r="K345" i="21"/>
  <c r="Q345" i="21"/>
  <c r="N345" i="21"/>
  <c r="P345" i="21"/>
  <c r="G345" i="21"/>
  <c r="H345" i="21"/>
  <c r="J345" i="21"/>
  <c r="M345" i="21"/>
  <c r="H239" i="21"/>
  <c r="N239" i="21"/>
  <c r="M239" i="21"/>
  <c r="G239" i="21"/>
  <c r="O239" i="21"/>
  <c r="I239" i="21"/>
  <c r="P239" i="21"/>
  <c r="J239" i="21"/>
  <c r="Q239" i="21"/>
  <c r="K239" i="21"/>
  <c r="L239" i="21"/>
  <c r="J343" i="21"/>
  <c r="P343" i="21"/>
  <c r="G343" i="21"/>
  <c r="M343" i="21"/>
  <c r="I343" i="21"/>
  <c r="O343" i="21"/>
  <c r="L343" i="21"/>
  <c r="N343" i="21"/>
  <c r="Q343" i="21"/>
  <c r="H343" i="21"/>
  <c r="K343" i="21"/>
  <c r="K367" i="21"/>
  <c r="Q367" i="21"/>
  <c r="G367" i="21"/>
  <c r="M367" i="21"/>
  <c r="H367" i="21"/>
  <c r="N367" i="21"/>
  <c r="J367" i="21"/>
  <c r="P367" i="21"/>
  <c r="I367" i="21"/>
  <c r="L367" i="21"/>
  <c r="O367" i="21"/>
  <c r="L56" i="21"/>
  <c r="I56" i="21"/>
  <c r="P56" i="21"/>
  <c r="J56" i="21"/>
  <c r="Q56" i="21"/>
  <c r="N56" i="21"/>
  <c r="K56" i="21"/>
  <c r="M56" i="21"/>
  <c r="G56" i="21"/>
  <c r="O56" i="21"/>
  <c r="H56" i="21"/>
  <c r="H102" i="21"/>
  <c r="N102" i="21"/>
  <c r="M102" i="21"/>
  <c r="G102" i="21"/>
  <c r="O102" i="21"/>
  <c r="I102" i="21"/>
  <c r="P102" i="21"/>
  <c r="J102" i="21"/>
  <c r="Q102" i="21"/>
  <c r="K102" i="21"/>
  <c r="L102" i="21"/>
  <c r="L283" i="21"/>
  <c r="I283" i="21"/>
  <c r="O283" i="21"/>
  <c r="K283" i="21"/>
  <c r="N283" i="21"/>
  <c r="G283" i="21"/>
  <c r="P283" i="21"/>
  <c r="H283" i="21"/>
  <c r="J283" i="21"/>
  <c r="M283" i="21"/>
  <c r="Q283" i="21"/>
  <c r="G159" i="21"/>
  <c r="M159" i="21"/>
  <c r="L159" i="21"/>
  <c r="N159" i="21"/>
  <c r="H159" i="21"/>
  <c r="O159" i="21"/>
  <c r="I159" i="21"/>
  <c r="P159" i="21"/>
  <c r="Q159" i="21"/>
  <c r="J159" i="21"/>
  <c r="K159" i="21"/>
  <c r="J123" i="21"/>
  <c r="P123" i="21"/>
  <c r="K123" i="21"/>
  <c r="L123" i="21"/>
  <c r="M123" i="21"/>
  <c r="G123" i="21"/>
  <c r="N123" i="21"/>
  <c r="H123" i="21"/>
  <c r="I123" i="21"/>
  <c r="O123" i="21"/>
  <c r="Q123" i="21"/>
  <c r="K256" i="21"/>
  <c r="Q256" i="21"/>
  <c r="G256" i="21"/>
  <c r="N256" i="21"/>
  <c r="I256" i="21"/>
  <c r="L256" i="21"/>
  <c r="M256" i="21"/>
  <c r="O256" i="21"/>
  <c r="P256" i="21"/>
  <c r="H256" i="21"/>
  <c r="J256" i="21"/>
  <c r="K151" i="21"/>
  <c r="Q151" i="21"/>
  <c r="G151" i="21"/>
  <c r="N151" i="21"/>
  <c r="H151" i="21"/>
  <c r="O151" i="21"/>
  <c r="I151" i="21"/>
  <c r="P151" i="21"/>
  <c r="J151" i="21"/>
  <c r="L151" i="21"/>
  <c r="M151" i="21"/>
  <c r="K43" i="21"/>
  <c r="Q43" i="21"/>
  <c r="H43" i="21"/>
  <c r="O43" i="21"/>
  <c r="M43" i="21"/>
  <c r="I43" i="21"/>
  <c r="P43" i="21"/>
  <c r="J43" i="21"/>
  <c r="L43" i="21"/>
  <c r="N43" i="21"/>
  <c r="G43" i="21"/>
  <c r="J255" i="21"/>
  <c r="P255" i="21"/>
  <c r="K255" i="21"/>
  <c r="L255" i="21"/>
  <c r="N255" i="21"/>
  <c r="G255" i="21"/>
  <c r="O255" i="21"/>
  <c r="H255" i="21"/>
  <c r="I255" i="21"/>
  <c r="M255" i="21"/>
  <c r="Q255" i="21"/>
  <c r="I182" i="21"/>
  <c r="O182" i="21"/>
  <c r="J182" i="21"/>
  <c r="Q182" i="21"/>
  <c r="M182" i="21"/>
  <c r="N182" i="21"/>
  <c r="P182" i="21"/>
  <c r="G182" i="21"/>
  <c r="H182" i="21"/>
  <c r="K182" i="21"/>
  <c r="L182" i="21"/>
  <c r="J177" i="21"/>
  <c r="P177" i="21"/>
  <c r="G177" i="21"/>
  <c r="N177" i="21"/>
  <c r="K177" i="21"/>
  <c r="O177" i="21"/>
  <c r="Q177" i="21"/>
  <c r="H177" i="21"/>
  <c r="I177" i="21"/>
  <c r="M177" i="21"/>
  <c r="L177" i="21"/>
  <c r="G39" i="21"/>
  <c r="H39" i="21" s="1"/>
  <c r="K75" i="21"/>
  <c r="Q75" i="21"/>
  <c r="J75" i="21"/>
  <c r="G75" i="21"/>
  <c r="N75" i="21"/>
  <c r="M75" i="21"/>
  <c r="O75" i="21"/>
  <c r="P75" i="21"/>
  <c r="I75" i="21"/>
  <c r="L75" i="21"/>
  <c r="H75" i="21"/>
  <c r="J206" i="21"/>
  <c r="P206" i="21"/>
  <c r="K206" i="21"/>
  <c r="L206" i="21"/>
  <c r="M206" i="21"/>
  <c r="G206" i="21"/>
  <c r="N206" i="21"/>
  <c r="H206" i="21"/>
  <c r="I206" i="21"/>
  <c r="O206" i="21"/>
  <c r="Q206" i="21"/>
  <c r="H181" i="21"/>
  <c r="N181" i="21"/>
  <c r="M181" i="21"/>
  <c r="J181" i="21"/>
  <c r="Q181" i="21"/>
  <c r="O181" i="21"/>
  <c r="P181" i="21"/>
  <c r="G181" i="21"/>
  <c r="I181" i="21"/>
  <c r="K181" i="21"/>
  <c r="L181" i="21"/>
  <c r="L208" i="21"/>
  <c r="J208" i="21"/>
  <c r="Q208" i="21"/>
  <c r="K208" i="21"/>
  <c r="M208" i="21"/>
  <c r="G208" i="21"/>
  <c r="N208" i="21"/>
  <c r="H208" i="21"/>
  <c r="I208" i="21"/>
  <c r="O208" i="21"/>
  <c r="P208" i="21"/>
  <c r="J148" i="21"/>
  <c r="G148" i="21"/>
  <c r="N148" i="21"/>
  <c r="K148" i="21"/>
  <c r="L148" i="21"/>
  <c r="M148" i="21"/>
  <c r="O148" i="21"/>
  <c r="H148" i="21"/>
  <c r="I148" i="21"/>
  <c r="P148" i="21"/>
  <c r="Q148" i="21"/>
  <c r="L158" i="21"/>
  <c r="I158" i="21"/>
  <c r="P158" i="21"/>
  <c r="J158" i="21"/>
  <c r="Q158" i="21"/>
  <c r="K158" i="21"/>
  <c r="M158" i="21"/>
  <c r="G158" i="21"/>
  <c r="H158" i="21"/>
  <c r="N158" i="21"/>
  <c r="O158" i="21"/>
  <c r="K49" i="21"/>
  <c r="Q49" i="21"/>
  <c r="G49" i="21"/>
  <c r="N49" i="21"/>
  <c r="H49" i="21"/>
  <c r="O49" i="21"/>
  <c r="L49" i="21"/>
  <c r="I49" i="21"/>
  <c r="P49" i="21"/>
  <c r="J49" i="21"/>
  <c r="M49" i="21"/>
  <c r="K178" i="21"/>
  <c r="Q178" i="21"/>
  <c r="J178" i="21"/>
  <c r="G178" i="21"/>
  <c r="N178" i="21"/>
  <c r="O178" i="21"/>
  <c r="P178" i="21"/>
  <c r="H178" i="21"/>
  <c r="I178" i="21"/>
  <c r="L178" i="21"/>
  <c r="M178" i="21"/>
  <c r="I53" i="21"/>
  <c r="O53" i="21"/>
  <c r="M53" i="21"/>
  <c r="K53" i="21"/>
  <c r="G53" i="21"/>
  <c r="N53" i="21"/>
  <c r="H53" i="21"/>
  <c r="P53" i="21"/>
  <c r="J53" i="21"/>
  <c r="Q53" i="21"/>
  <c r="L53" i="21"/>
  <c r="L94" i="21"/>
  <c r="H94" i="21"/>
  <c r="O94" i="21"/>
  <c r="I94" i="21"/>
  <c r="P94" i="21"/>
  <c r="J94" i="21"/>
  <c r="Q94" i="21"/>
  <c r="K94" i="21"/>
  <c r="M94" i="21"/>
  <c r="N94" i="21"/>
  <c r="G94" i="21"/>
  <c r="G200" i="21"/>
  <c r="H200" i="21" s="1"/>
  <c r="E119" i="21"/>
  <c r="E227" i="21"/>
  <c r="E228" i="21"/>
  <c r="E92" i="21"/>
  <c r="E134" i="21"/>
  <c r="E240" i="21"/>
  <c r="E343" i="21"/>
  <c r="E184" i="21"/>
  <c r="E129" i="21"/>
  <c r="E349" i="21"/>
  <c r="E287" i="21"/>
  <c r="E267" i="21"/>
  <c r="E138" i="21"/>
  <c r="E344" i="21"/>
  <c r="E336" i="21"/>
  <c r="E241" i="21"/>
  <c r="E296" i="21"/>
  <c r="E266" i="21"/>
  <c r="E380" i="21"/>
  <c r="E185" i="21"/>
  <c r="E345" i="21"/>
  <c r="E258" i="21"/>
  <c r="E285" i="21"/>
  <c r="E268" i="21"/>
  <c r="E215" i="21"/>
  <c r="E372" i="21"/>
  <c r="E124" i="21"/>
  <c r="E260" i="21"/>
  <c r="E326" i="21"/>
  <c r="E364" i="21"/>
  <c r="E335" i="21"/>
  <c r="E256" i="21"/>
  <c r="E337" i="21"/>
  <c r="E101" i="21"/>
  <c r="E69" i="21"/>
  <c r="E299" i="21"/>
  <c r="E371" i="21"/>
  <c r="E381" i="21"/>
  <c r="E173" i="21"/>
  <c r="E346" i="21"/>
  <c r="E262" i="21"/>
  <c r="E152" i="21"/>
  <c r="E377" i="21"/>
  <c r="E50" i="21"/>
  <c r="E158" i="21"/>
  <c r="E165" i="21"/>
  <c r="E186" i="21"/>
  <c r="E133" i="21"/>
  <c r="E75" i="21"/>
  <c r="E284" i="21"/>
  <c r="E289" i="21"/>
  <c r="E205" i="21"/>
  <c r="E272" i="21"/>
  <c r="E376" i="21"/>
  <c r="E107" i="21"/>
  <c r="E100" i="21"/>
  <c r="E347" i="21"/>
  <c r="E242" i="21"/>
  <c r="E80" i="21"/>
  <c r="E212" i="21"/>
  <c r="E162" i="21"/>
  <c r="E341" i="21"/>
  <c r="E373" i="21"/>
  <c r="E153" i="21"/>
  <c r="E127" i="21"/>
  <c r="E244" i="21"/>
  <c r="E122" i="21"/>
  <c r="E120" i="21"/>
  <c r="E283" i="21"/>
  <c r="E68" i="21"/>
  <c r="E183" i="21"/>
  <c r="E40" i="21"/>
  <c r="E175" i="21"/>
  <c r="E298" i="21"/>
  <c r="E340" i="21"/>
  <c r="E135" i="21"/>
  <c r="E43" i="21"/>
  <c r="E210" i="21"/>
  <c r="E327" i="21"/>
  <c r="E95" i="21"/>
  <c r="E239" i="21"/>
  <c r="E44" i="21"/>
  <c r="E54" i="21"/>
  <c r="E188" i="21"/>
  <c r="E66" i="21"/>
  <c r="E157" i="21"/>
  <c r="E156" i="21"/>
  <c r="E365" i="21"/>
  <c r="E65" i="21"/>
  <c r="E99" i="21"/>
  <c r="E310" i="21"/>
  <c r="E261" i="21"/>
  <c r="E350" i="21"/>
  <c r="E339" i="21"/>
  <c r="E161" i="21"/>
  <c r="E52" i="21"/>
  <c r="E270" i="21"/>
  <c r="E363" i="21"/>
  <c r="E82" i="21"/>
  <c r="E46" i="21"/>
  <c r="E254" i="21"/>
  <c r="E163" i="21"/>
  <c r="E246" i="21"/>
  <c r="E45" i="21"/>
  <c r="E51" i="21"/>
  <c r="E370" i="21"/>
  <c r="E273" i="21"/>
  <c r="E110" i="21"/>
  <c r="E98" i="21"/>
  <c r="E189" i="21"/>
  <c r="E146" i="21"/>
  <c r="E105" i="21"/>
  <c r="E102" i="21"/>
  <c r="E128" i="21"/>
  <c r="E182" i="21"/>
  <c r="E313" i="21"/>
  <c r="E200" i="21"/>
  <c r="E96" i="21"/>
  <c r="E160" i="21"/>
  <c r="E367" i="21"/>
  <c r="E323" i="21"/>
  <c r="E348" i="21"/>
  <c r="E290" i="21"/>
  <c r="E324" i="21"/>
  <c r="E269" i="21"/>
  <c r="E97" i="21"/>
  <c r="E121" i="21"/>
  <c r="E149" i="21"/>
  <c r="E203" i="21"/>
  <c r="E70" i="21"/>
  <c r="E288" i="21"/>
  <c r="E151" i="21"/>
  <c r="E362" i="21"/>
  <c r="E231" i="21"/>
  <c r="E342" i="21"/>
  <c r="E192" i="21"/>
  <c r="E132" i="21"/>
  <c r="E181" i="21"/>
  <c r="E308" i="21"/>
  <c r="E72" i="21"/>
  <c r="E315" i="21"/>
  <c r="E155" i="21"/>
  <c r="E73" i="21"/>
  <c r="E79" i="21"/>
  <c r="E351" i="21"/>
  <c r="E309" i="21"/>
  <c r="E39" i="21"/>
  <c r="E317" i="21"/>
  <c r="E53" i="21"/>
  <c r="E265" i="21"/>
  <c r="E257" i="21"/>
  <c r="E104" i="21"/>
  <c r="E374" i="21"/>
  <c r="E57" i="21"/>
  <c r="E379" i="21"/>
  <c r="E320" i="21"/>
  <c r="E159" i="21"/>
  <c r="E187" i="21"/>
  <c r="E178" i="21"/>
  <c r="E201" i="21"/>
  <c r="E106" i="21"/>
  <c r="E180" i="21"/>
  <c r="E74" i="21"/>
  <c r="E295" i="21"/>
  <c r="E67" i="21"/>
  <c r="E213" i="21"/>
  <c r="E137" i="21"/>
  <c r="E176" i="21"/>
  <c r="E259" i="21"/>
  <c r="E190" i="21"/>
  <c r="E235" i="21"/>
  <c r="E147" i="21"/>
  <c r="E314" i="21"/>
  <c r="E325" i="21"/>
  <c r="E81" i="21"/>
  <c r="E111" i="21"/>
  <c r="E369" i="21"/>
  <c r="E207" i="21"/>
  <c r="E229" i="21"/>
  <c r="E78" i="21"/>
  <c r="E311" i="21"/>
  <c r="E245" i="21"/>
  <c r="E71" i="21"/>
  <c r="E164" i="21"/>
  <c r="E83" i="21"/>
  <c r="E375" i="21"/>
  <c r="E300" i="21"/>
  <c r="E154" i="21"/>
  <c r="E294" i="21"/>
  <c r="E354" i="21"/>
  <c r="E378" i="21"/>
  <c r="E230" i="21"/>
  <c r="E238" i="21"/>
  <c r="E263" i="21"/>
  <c r="E209" i="21"/>
  <c r="E77" i="21"/>
  <c r="E94" i="21"/>
  <c r="E174" i="21"/>
  <c r="E108" i="21"/>
  <c r="E126" i="21"/>
  <c r="E123" i="21"/>
  <c r="E293" i="21"/>
  <c r="E211" i="21"/>
  <c r="E319" i="21"/>
  <c r="E55" i="21"/>
  <c r="E312" i="21"/>
  <c r="E233" i="21"/>
  <c r="E282" i="21"/>
  <c r="E150" i="21"/>
  <c r="E281" i="21"/>
  <c r="E236" i="21"/>
  <c r="E177" i="21"/>
  <c r="E109" i="21"/>
  <c r="E56" i="21"/>
  <c r="E318" i="21"/>
  <c r="E48" i="21"/>
  <c r="E42" i="21"/>
  <c r="E291" i="21"/>
  <c r="E38" i="21"/>
  <c r="E368" i="21"/>
  <c r="E49" i="21"/>
  <c r="E316" i="21"/>
  <c r="E204" i="21"/>
  <c r="E93" i="21"/>
  <c r="E148" i="21"/>
  <c r="E237" i="21"/>
  <c r="E271" i="21"/>
  <c r="E322" i="21"/>
  <c r="E217" i="21"/>
  <c r="E297" i="21"/>
  <c r="E286" i="21"/>
  <c r="E76" i="21"/>
  <c r="E292" i="21"/>
  <c r="E206" i="21"/>
  <c r="E179" i="21"/>
  <c r="E208" i="21"/>
  <c r="E103" i="21"/>
  <c r="E202" i="21"/>
  <c r="E352" i="21"/>
  <c r="E125" i="21"/>
  <c r="E41" i="21"/>
  <c r="E47" i="21"/>
  <c r="E243" i="21"/>
  <c r="E219" i="21"/>
  <c r="E264" i="21"/>
  <c r="E321" i="21"/>
  <c r="E131" i="21"/>
  <c r="E232" i="21"/>
  <c r="E216" i="21"/>
  <c r="E255" i="21"/>
  <c r="E214" i="21"/>
  <c r="E191" i="21"/>
  <c r="E366" i="21"/>
  <c r="E353" i="21"/>
  <c r="E234" i="21"/>
  <c r="E218" i="21"/>
  <c r="E338" i="21"/>
  <c r="E84" i="21"/>
  <c r="E130" i="21"/>
  <c r="E136" i="21"/>
  <c r="K200" i="21" l="1"/>
  <c r="M200" i="21"/>
  <c r="L200" i="21"/>
  <c r="N200" i="21"/>
  <c r="I200" i="21"/>
  <c r="O200" i="21"/>
  <c r="P200" i="21"/>
  <c r="M308" i="21"/>
  <c r="J200" i="21"/>
  <c r="O308" i="21"/>
  <c r="I308" i="21"/>
  <c r="J308" i="21"/>
  <c r="K308" i="21"/>
  <c r="L308" i="21"/>
  <c r="P308" i="21"/>
  <c r="H308" i="21"/>
  <c r="L362" i="21"/>
  <c r="M362" i="21"/>
  <c r="H362" i="21"/>
  <c r="N173" i="21"/>
  <c r="J173" i="21"/>
  <c r="P173" i="21"/>
  <c r="O173" i="21"/>
  <c r="K173" i="21"/>
  <c r="H173" i="21"/>
  <c r="L173" i="21"/>
  <c r="O362" i="21"/>
  <c r="I362" i="21"/>
  <c r="N362" i="21"/>
  <c r="K362" i="21"/>
  <c r="J362" i="21"/>
  <c r="Q362" i="21"/>
  <c r="Q14" i="21"/>
  <c r="Q26" i="21"/>
  <c r="I29" i="21"/>
  <c r="Q29" i="21"/>
  <c r="K27" i="21"/>
  <c r="P27" i="21"/>
  <c r="Q30" i="21"/>
  <c r="M30" i="21"/>
  <c r="J30" i="21"/>
  <c r="K29" i="21"/>
  <c r="N29" i="21"/>
  <c r="L29" i="21"/>
  <c r="N26" i="21"/>
  <c r="H29" i="21"/>
  <c r="O29" i="21"/>
  <c r="J29" i="21"/>
  <c r="M29" i="21"/>
  <c r="H28" i="21"/>
  <c r="O28" i="21"/>
  <c r="Q28" i="21"/>
  <c r="J28" i="21"/>
  <c r="I28" i="21"/>
  <c r="I26" i="21"/>
  <c r="N28" i="21"/>
  <c r="L28" i="21"/>
  <c r="P28" i="21"/>
  <c r="M28" i="21"/>
  <c r="J27" i="21"/>
  <c r="I27" i="21"/>
  <c r="O26" i="21"/>
  <c r="M27" i="21"/>
  <c r="H27" i="21"/>
  <c r="N25" i="21"/>
  <c r="M26" i="21"/>
  <c r="Q27" i="21"/>
  <c r="L27" i="21"/>
  <c r="O25" i="21"/>
  <c r="L26" i="21"/>
  <c r="P26" i="21"/>
  <c r="O27" i="21"/>
  <c r="H26" i="21"/>
  <c r="J26" i="21"/>
  <c r="K25" i="21"/>
  <c r="P25" i="21"/>
  <c r="Q25" i="21"/>
  <c r="H25" i="21"/>
  <c r="M25" i="21"/>
  <c r="Q24" i="21"/>
  <c r="I25" i="21"/>
  <c r="L25" i="21"/>
  <c r="N22" i="21"/>
  <c r="J24" i="21"/>
  <c r="K24" i="21"/>
  <c r="N23" i="21"/>
  <c r="P24" i="21"/>
  <c r="I24" i="21"/>
  <c r="L24" i="21"/>
  <c r="M24" i="21"/>
  <c r="H24" i="21"/>
  <c r="O24" i="21"/>
  <c r="M23" i="21"/>
  <c r="J23" i="21"/>
  <c r="H22" i="21"/>
  <c r="K23" i="21"/>
  <c r="P23" i="21"/>
  <c r="Q22" i="21"/>
  <c r="I23" i="21"/>
  <c r="H23" i="21"/>
  <c r="Q23" i="21"/>
  <c r="L23" i="21"/>
  <c r="J22" i="21"/>
  <c r="O22" i="21"/>
  <c r="M22" i="21"/>
  <c r="P22" i="21"/>
  <c r="K22" i="21"/>
  <c r="L22" i="21"/>
  <c r="P21" i="21"/>
  <c r="H21" i="21"/>
  <c r="K21" i="21"/>
  <c r="N21" i="21"/>
  <c r="M21" i="21"/>
  <c r="I21" i="21"/>
  <c r="O18" i="21"/>
  <c r="K20" i="21"/>
  <c r="O21" i="21"/>
  <c r="Q21" i="21"/>
  <c r="J18" i="21"/>
  <c r="J21" i="21"/>
  <c r="I20" i="21"/>
  <c r="P20" i="21"/>
  <c r="O19" i="21"/>
  <c r="O20" i="21"/>
  <c r="Q20" i="21"/>
  <c r="Q19" i="21"/>
  <c r="L20" i="21"/>
  <c r="Q18" i="21"/>
  <c r="H20" i="21"/>
  <c r="J20" i="21"/>
  <c r="N18" i="21"/>
  <c r="N20" i="21"/>
  <c r="K19" i="21"/>
  <c r="L16" i="21"/>
  <c r="N19" i="21"/>
  <c r="P19" i="21"/>
  <c r="M17" i="21"/>
  <c r="I19" i="21"/>
  <c r="M19" i="21"/>
  <c r="J19" i="21"/>
  <c r="H19" i="21"/>
  <c r="M16" i="21"/>
  <c r="K18" i="21"/>
  <c r="I17" i="21"/>
  <c r="H18" i="21"/>
  <c r="L14" i="21"/>
  <c r="M18" i="21"/>
  <c r="I18" i="21"/>
  <c r="Q17" i="21"/>
  <c r="J16" i="21"/>
  <c r="P18" i="21"/>
  <c r="N17" i="21"/>
  <c r="P16" i="21"/>
  <c r="K17" i="21"/>
  <c r="J17" i="21"/>
  <c r="L17" i="21"/>
  <c r="P17" i="21"/>
  <c r="K16" i="21"/>
  <c r="H17" i="21"/>
  <c r="H16" i="21"/>
  <c r="Q16" i="21"/>
  <c r="K13" i="21"/>
  <c r="I13" i="21"/>
  <c r="P15" i="21"/>
  <c r="N16" i="21"/>
  <c r="M14" i="21"/>
  <c r="O16" i="21"/>
  <c r="I14" i="21"/>
  <c r="H13" i="21"/>
  <c r="O15" i="21"/>
  <c r="N15" i="21"/>
  <c r="N14" i="21"/>
  <c r="J15" i="21"/>
  <c r="I15" i="21"/>
  <c r="K14" i="21"/>
  <c r="O14" i="21"/>
  <c r="M13" i="21"/>
  <c r="L15" i="21"/>
  <c r="H14" i="21"/>
  <c r="J14" i="21"/>
  <c r="O13" i="21"/>
  <c r="K15" i="21"/>
  <c r="M15" i="21"/>
  <c r="Q15" i="21"/>
  <c r="L13" i="21"/>
  <c r="J13" i="21"/>
  <c r="P13" i="21"/>
  <c r="N13" i="21"/>
  <c r="M12" i="21"/>
  <c r="O12" i="21"/>
  <c r="L12" i="21"/>
  <c r="J12" i="21"/>
  <c r="K12" i="21"/>
  <c r="I12" i="21"/>
  <c r="N12" i="21"/>
  <c r="Q12" i="21"/>
  <c r="H12" i="21"/>
  <c r="J39" i="21"/>
  <c r="P38" i="21"/>
  <c r="K39" i="21"/>
  <c r="O39" i="21"/>
  <c r="I38" i="21"/>
  <c r="J120" i="21"/>
  <c r="L38" i="21"/>
  <c r="Q39" i="21"/>
  <c r="P120" i="21"/>
  <c r="M39" i="21"/>
  <c r="O120" i="21"/>
  <c r="K38" i="21"/>
  <c r="Q38" i="21"/>
  <c r="P39" i="21"/>
  <c r="J38" i="21"/>
  <c r="N39" i="21"/>
  <c r="I39" i="21"/>
  <c r="M38" i="21"/>
  <c r="N38" i="21"/>
  <c r="K119" i="21"/>
  <c r="Q119" i="21"/>
  <c r="L119" i="21"/>
  <c r="I119" i="21"/>
  <c r="P93" i="21"/>
  <c r="M120" i="21"/>
  <c r="N119" i="21"/>
  <c r="P119" i="21"/>
  <c r="O92" i="21"/>
  <c r="O119" i="21"/>
  <c r="L92" i="21"/>
  <c r="J119" i="21"/>
  <c r="H119" i="21"/>
  <c r="O65" i="21"/>
  <c r="I65" i="21"/>
  <c r="J93" i="21"/>
  <c r="I93" i="21"/>
  <c r="H92" i="21"/>
  <c r="K92" i="21"/>
  <c r="Q65" i="21"/>
  <c r="L120" i="21"/>
  <c r="K120" i="21"/>
  <c r="P92" i="21"/>
  <c r="K65" i="21"/>
  <c r="J65" i="21"/>
  <c r="K93" i="21"/>
  <c r="O93" i="21"/>
  <c r="I120" i="21"/>
  <c r="I92" i="21"/>
  <c r="N65" i="21"/>
  <c r="L65" i="21"/>
  <c r="Q93" i="21"/>
  <c r="Q92" i="21"/>
  <c r="H65" i="21"/>
  <c r="L93" i="21"/>
  <c r="L39" i="21"/>
  <c r="N120" i="21"/>
  <c r="Q120" i="21"/>
  <c r="H38" i="21"/>
  <c r="N92" i="21"/>
  <c r="J92" i="21"/>
  <c r="P65" i="21"/>
  <c r="N93" i="21"/>
  <c r="M93" i="21"/>
  <c r="E61" i="20"/>
  <c r="E56" i="20"/>
  <c r="F56" i="20" s="1"/>
  <c r="E42" i="20"/>
  <c r="F37" i="20"/>
  <c r="E37" i="20"/>
  <c r="F30" i="20"/>
  <c r="A19" i="8" l="1"/>
  <c r="E19" i="8" s="1"/>
  <c r="A20" i="8"/>
  <c r="E20" i="8" s="1"/>
  <c r="A21" i="8"/>
  <c r="E21" i="8" s="1"/>
  <c r="A18" i="8"/>
  <c r="E18" i="8" s="1"/>
  <c r="A17" i="8"/>
  <c r="E17" i="8" s="1"/>
  <c r="A9" i="8"/>
  <c r="E9" i="8" s="1"/>
  <c r="A10" i="8"/>
  <c r="E10" i="8" s="1"/>
  <c r="A11" i="8"/>
  <c r="E11" i="8" s="1"/>
  <c r="A12" i="8"/>
  <c r="E12" i="8" s="1"/>
  <c r="A13" i="8"/>
  <c r="E13" i="8" s="1"/>
  <c r="A14" i="8"/>
  <c r="E14" i="8" s="1"/>
  <c r="A15" i="8"/>
  <c r="E15" i="8" s="1"/>
  <c r="A16" i="8"/>
  <c r="E16" i="8" s="1"/>
  <c r="A8" i="8"/>
  <c r="E8" i="8" l="1"/>
  <c r="A39" i="8"/>
  <c r="E39" i="8" s="1"/>
  <c r="A35" i="8"/>
  <c r="E35" i="8" s="1"/>
  <c r="A31" i="8"/>
  <c r="E31" i="8" s="1"/>
  <c r="A34" i="8"/>
  <c r="E34" i="8" s="1"/>
  <c r="A30" i="8"/>
  <c r="E30" i="8" s="1"/>
  <c r="A38" i="8"/>
  <c r="E38" i="8" s="1"/>
  <c r="A33" i="8"/>
  <c r="E33" i="8" s="1"/>
  <c r="A29" i="8"/>
  <c r="E29" i="8" s="1"/>
  <c r="A37" i="8"/>
  <c r="E37" i="8" s="1"/>
  <c r="A32" i="8"/>
  <c r="E32" i="8" s="1"/>
  <c r="A28" i="8"/>
  <c r="E28" i="8" s="1"/>
  <c r="A36" i="8"/>
  <c r="E36" i="8" s="1"/>
  <c r="A27" i="8"/>
  <c r="E27" i="8" s="1"/>
  <c r="A40" i="8"/>
  <c r="E40" i="8" s="1"/>
  <c r="D15" i="29"/>
  <c r="D14" i="29"/>
  <c r="D13" i="29"/>
  <c r="D12" i="29"/>
  <c r="D11" i="29"/>
  <c r="D10" i="29"/>
  <c r="D9" i="29"/>
  <c r="D8" i="29"/>
  <c r="D7" i="29"/>
  <c r="D6" i="29"/>
  <c r="D5" i="29"/>
  <c r="D4" i="29"/>
  <c r="D3" i="29"/>
  <c r="M5" i="35" l="1"/>
  <c r="O5" i="42" s="1"/>
  <c r="Q200" i="21" l="1"/>
  <c r="Q308"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setup</author>
  </authors>
  <commentList>
    <comment ref="D26" authorId="0" shapeId="0" xr:uid="{00000000-0006-0000-0E00-000001000000}">
      <text>
        <r>
          <rPr>
            <sz val="9"/>
            <color indexed="81"/>
            <rFont val="ＭＳ Ｐゴシック"/>
            <family val="3"/>
            <charset val="128"/>
          </rPr>
          <t>貴施設の代表番号を入力してください。</t>
        </r>
      </text>
    </comment>
    <comment ref="N90" authorId="0" shapeId="0" xr:uid="{00000000-0006-0000-0E00-000002000000}">
      <text>
        <r>
          <rPr>
            <sz val="11"/>
            <color indexed="81"/>
            <rFont val="ＭＳ Ｐゴシック"/>
            <family val="3"/>
            <charset val="128"/>
          </rPr>
          <t>実施しない特定行為については「0」を入力してください。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99001162 鈴木 智子(清瀬臨時アカウント)</author>
  </authors>
  <commentList>
    <comment ref="A1" authorId="0" shapeId="0" xr:uid="{00000000-0006-0000-1300-000001000000}">
      <text>
        <r>
          <rPr>
            <b/>
            <sz val="12"/>
            <color indexed="10"/>
            <rFont val="ＭＳ Ｐゴシック"/>
            <family val="3"/>
            <charset val="128"/>
          </rPr>
          <t>以下を参照し、自施設用に修正もしくは
自施設独自に作成してください。</t>
        </r>
      </text>
    </comment>
    <comment ref="E64" authorId="0" shapeId="0" xr:uid="{00000000-0006-0000-1300-000002000000}">
      <text>
        <r>
          <rPr>
            <b/>
            <sz val="12"/>
            <color indexed="10"/>
            <rFont val="ＭＳ Ｐゴシック"/>
            <family val="3"/>
            <charset val="128"/>
          </rPr>
          <t>必ず指定研修機関への連絡方法を記載。
（公益社団法人日本看護協会　看護研修学校）
（公益社団法人日本看護協会　神戸研修センター）</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99001162 鈴木 智子(清瀬臨時アカウント)</author>
  </authors>
  <commentList>
    <comment ref="A1" authorId="0" shapeId="0" xr:uid="{00000000-0006-0000-1400-000001000000}">
      <text>
        <r>
          <rPr>
            <b/>
            <sz val="12"/>
            <color indexed="10"/>
            <rFont val="ＭＳ Ｐゴシック"/>
            <family val="3"/>
            <charset val="128"/>
          </rPr>
          <t>以下を参照し、自施設用に修正もしくは
自施設独自に作成してください。</t>
        </r>
      </text>
    </comment>
    <comment ref="F32" authorId="0" shapeId="0" xr:uid="{00000000-0006-0000-1400-000002000000}">
      <text>
        <r>
          <rPr>
            <b/>
            <sz val="12"/>
            <color indexed="10"/>
            <rFont val="ＭＳ Ｐゴシック"/>
            <family val="3"/>
            <charset val="128"/>
          </rPr>
          <t>必ず指定研修機関への連絡方法を記載してください。
（公益社団法人日本看護協会　看護研修学校）
（公益社団法人日本看護協会　神戸研修センター）</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99001162 鈴木 智子(清瀬臨時アカウント)</author>
  </authors>
  <commentList>
    <comment ref="A1" authorId="0" shapeId="0" xr:uid="{00000000-0006-0000-1500-000001000000}">
      <text>
        <r>
          <rPr>
            <b/>
            <sz val="12"/>
            <color indexed="10"/>
            <rFont val="ＭＳ Ｐゴシック"/>
            <family val="3"/>
            <charset val="128"/>
          </rPr>
          <t>以下を参照し、自施設用に修正もしくは
自施設独自に作成してください。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99001162 鈴木 智子(清瀬臨時アカウント)</author>
  </authors>
  <commentList>
    <comment ref="G30" authorId="0" shapeId="0" xr:uid="{00000000-0006-0000-1600-000001000000}">
      <text>
        <r>
          <rPr>
            <b/>
            <sz val="12"/>
            <color indexed="10"/>
            <rFont val="ＭＳ Ｐゴシック"/>
            <family val="3"/>
            <charset val="128"/>
          </rPr>
          <t>以下の内容について明記してください。
　・　医療安全に関する相談も受け付けていること
　・　相談日、相談時間、場所、担当
　・　施設名</t>
        </r>
      </text>
    </comment>
  </commentList>
</comments>
</file>

<file path=xl/sharedStrings.xml><?xml version="1.0" encoding="utf-8"?>
<sst xmlns="http://schemas.openxmlformats.org/spreadsheetml/2006/main" count="2773" uniqueCount="813">
  <si>
    <t>看護研修学校</t>
    <rPh sb="0" eb="2">
      <t>カンゴ</t>
    </rPh>
    <rPh sb="2" eb="4">
      <t>ケンシュウ</t>
    </rPh>
    <rPh sb="4" eb="6">
      <t>ガッコウ</t>
    </rPh>
    <phoneticPr fontId="1"/>
  </si>
  <si>
    <t>公益社団法人日本看護協会</t>
    <rPh sb="0" eb="2">
      <t>コウエキ</t>
    </rPh>
    <rPh sb="2" eb="4">
      <t>シャダン</t>
    </rPh>
    <rPh sb="4" eb="6">
      <t>ホウジン</t>
    </rPh>
    <rPh sb="6" eb="8">
      <t>ニホン</t>
    </rPh>
    <rPh sb="8" eb="10">
      <t>カンゴ</t>
    </rPh>
    <rPh sb="10" eb="12">
      <t>キョウカイ</t>
    </rPh>
    <phoneticPr fontId="1"/>
  </si>
  <si>
    <t>指定研修機関名：</t>
    <rPh sb="0" eb="2">
      <t>シテイ</t>
    </rPh>
    <rPh sb="2" eb="4">
      <t>ケンシュウ</t>
    </rPh>
    <rPh sb="4" eb="6">
      <t>キカン</t>
    </rPh>
    <rPh sb="6" eb="7">
      <t>メイ</t>
    </rPh>
    <phoneticPr fontId="1"/>
  </si>
  <si>
    <t>講義、演習又は実習を行う施設及び設備の概要</t>
    <rPh sb="0" eb="2">
      <t>コウギ</t>
    </rPh>
    <rPh sb="3" eb="5">
      <t>エンシュウ</t>
    </rPh>
    <rPh sb="5" eb="6">
      <t>マタ</t>
    </rPh>
    <rPh sb="7" eb="9">
      <t>ジッシュウ</t>
    </rPh>
    <rPh sb="10" eb="11">
      <t>オコナ</t>
    </rPh>
    <rPh sb="12" eb="14">
      <t>シセツ</t>
    </rPh>
    <rPh sb="14" eb="15">
      <t>オヨ</t>
    </rPh>
    <rPh sb="16" eb="18">
      <t>セツビ</t>
    </rPh>
    <rPh sb="19" eb="21">
      <t>ガイヨウ</t>
    </rPh>
    <phoneticPr fontId="1"/>
  </si>
  <si>
    <t>栄養及び水分管理に係る薬剤投与関連</t>
  </si>
  <si>
    <t>呼吸器（気道確保に係るもの）関連</t>
  </si>
  <si>
    <t>呼吸器（人工呼吸療法に係るもの）関連</t>
  </si>
  <si>
    <t>呼吸器（長期呼吸療法に係るもの）関連</t>
  </si>
  <si>
    <t>ろう孔管理関連</t>
  </si>
  <si>
    <t>栄養に係るカテーテル管理（中心静脈カテーテル管理）関連</t>
  </si>
  <si>
    <t>栄養に係るカテーテル管理（末梢留置型中心静脈注射用カテーテル管理）関連</t>
  </si>
  <si>
    <t>創傷管理関連</t>
  </si>
  <si>
    <t>創部ドレーン管理関連</t>
  </si>
  <si>
    <t>動脈血液ガス分析関連</t>
  </si>
  <si>
    <t>感染に係る薬剤投与関連</t>
  </si>
  <si>
    <t>血糖コントロールに係る薬剤投与関連</t>
  </si>
  <si>
    <t>循環動態に係る薬剤投与関連</t>
  </si>
  <si>
    <t>精神及び神経症状に係る薬剤投与関連</t>
  </si>
  <si>
    <t>経口用気管チューブ又は経鼻用気管チューブの位置の調整</t>
  </si>
  <si>
    <t>侵襲的陽圧換気の設定の変更</t>
  </si>
  <si>
    <t>非侵襲的陽圧換気の設定の変更</t>
  </si>
  <si>
    <t>人工呼吸管理がなされている者に対する鎮静薬の投与量の調整</t>
  </si>
  <si>
    <t>人工呼吸器からの離脱</t>
  </si>
  <si>
    <t>気管カニューレの交換</t>
  </si>
  <si>
    <t>胃ろうカテーテル若しくは腸ろうカテーテル又は胃ろうボタンの交換</t>
  </si>
  <si>
    <t>膀胱ろうカテーテルの交換</t>
  </si>
  <si>
    <t>中心静脈カテーテルの抜去</t>
  </si>
  <si>
    <t>末梢留置型中心静脈注射用カテーテルの挿入</t>
  </si>
  <si>
    <t>褥瘡又は慢性創傷の治療における血流のない壊死組織の除去</t>
    <rPh sb="0" eb="1">
      <t>ジョク</t>
    </rPh>
    <rPh sb="1" eb="2">
      <t>ソウ</t>
    </rPh>
    <phoneticPr fontId="1" alignment="distributed"/>
  </si>
  <si>
    <t>創傷に対する陰圧閉鎖療法</t>
  </si>
  <si>
    <t>創部ドレーンの抜去</t>
  </si>
  <si>
    <t>直接動脈穿刺法による採血</t>
    <rPh sb="4" eb="5">
      <t>セン</t>
    </rPh>
    <phoneticPr fontId="1" alignment="distributed"/>
  </si>
  <si>
    <t>橈骨動脈ラインの確保</t>
    <rPh sb="0" eb="1">
      <t>トウ</t>
    </rPh>
    <phoneticPr fontId="1" alignment="distributed"/>
  </si>
  <si>
    <t>持続点滴中の高カロリー輸液の投与量の調整</t>
  </si>
  <si>
    <t>脱水症状に対する輸液による補正</t>
  </si>
  <si>
    <t>感染徴候がある者に対する薬剤の臨時の投与</t>
  </si>
  <si>
    <t>インスリンの投与量の調整</t>
  </si>
  <si>
    <t>持続点滴中のカテコラミンの投与量の調整</t>
  </si>
  <si>
    <t>持続点滴中のナトリウム、カリウム又はクロールの投与量の調整</t>
  </si>
  <si>
    <t>持続点滴中の降圧剤の投与量の調整</t>
  </si>
  <si>
    <t>持続点滴中の糖質輸液又は電解質輸液の投与量の調整</t>
  </si>
  <si>
    <t>持続点滴中の利尿剤の投与量の調整</t>
  </si>
  <si>
    <t>抗けいれん剤の臨時の投与</t>
  </si>
  <si>
    <t>抗精神病薬の臨時の投与</t>
  </si>
  <si>
    <t>抗不安薬の臨時の投与</t>
  </si>
  <si>
    <t>記入日</t>
    <rPh sb="0" eb="2">
      <t>キニュウ</t>
    </rPh>
    <rPh sb="2" eb="3">
      <t>ビ</t>
    </rPh>
    <phoneticPr fontId="1"/>
  </si>
  <si>
    <t>施設の所在地</t>
    <rPh sb="0" eb="2">
      <t>シセツ</t>
    </rPh>
    <rPh sb="3" eb="6">
      <t>ショザイチ</t>
    </rPh>
    <phoneticPr fontId="1"/>
  </si>
  <si>
    <t>都道府県</t>
    <rPh sb="0" eb="4">
      <t>トドウフケン</t>
    </rPh>
    <phoneticPr fontId="1"/>
  </si>
  <si>
    <t>住所</t>
    <rPh sb="0" eb="2">
      <t>ジュウショ</t>
    </rPh>
    <phoneticPr fontId="1"/>
  </si>
  <si>
    <t>役職</t>
    <rPh sb="0" eb="2">
      <t>ヤクショク</t>
    </rPh>
    <phoneticPr fontId="1"/>
  </si>
  <si>
    <t>姓名</t>
    <rPh sb="0" eb="2">
      <t>セイメイ</t>
    </rPh>
    <phoneticPr fontId="1"/>
  </si>
  <si>
    <t>職種</t>
    <rPh sb="0" eb="2">
      <t>ショクシュ</t>
    </rPh>
    <phoneticPr fontId="1"/>
  </si>
  <si>
    <t>気道確保の管理の実際</t>
  </si>
  <si>
    <t>人工呼吸療法の管理と実際</t>
  </si>
  <si>
    <t>気管カニューレの管理と交換の実際</t>
  </si>
  <si>
    <t>ろう孔の管理と実際</t>
  </si>
  <si>
    <t>中心静脈カテーテルの管理と実際</t>
  </si>
  <si>
    <t>末梢留置型中心静脈注射用カテーテルの管理と実際</t>
  </si>
  <si>
    <t>創傷の管理の実際</t>
  </si>
  <si>
    <t>創部ドレーンの管理と抜去の実際</t>
  </si>
  <si>
    <t>動脈血液ガス分析の管理の実際</t>
  </si>
  <si>
    <t>栄養及び水分管理に係る薬剤投与の管理の実際</t>
  </si>
  <si>
    <t>感染に係る薬剤投与の管理の実際</t>
  </si>
  <si>
    <t>血糖コントロールに係る薬剤投与の管理と実際</t>
  </si>
  <si>
    <t>循環動態に係る薬剤投与の管理の実際</t>
  </si>
  <si>
    <t>精神及び神経症状に係る薬剤投与の管理の実際</t>
  </si>
  <si>
    <t>その他</t>
    <rPh sb="2" eb="3">
      <t>タ</t>
    </rPh>
    <phoneticPr fontId="1"/>
  </si>
  <si>
    <t>実習を行うに当たり患者に対する説明の手順を記載した文書</t>
    <rPh sb="0" eb="2">
      <t>ジッシュウ</t>
    </rPh>
    <rPh sb="3" eb="4">
      <t>オコナ</t>
    </rPh>
    <rPh sb="6" eb="7">
      <t>ア</t>
    </rPh>
    <rPh sb="9" eb="11">
      <t>カンジャ</t>
    </rPh>
    <rPh sb="12" eb="13">
      <t>タイ</t>
    </rPh>
    <rPh sb="15" eb="17">
      <t>セツメイ</t>
    </rPh>
    <rPh sb="18" eb="20">
      <t>テジュン</t>
    </rPh>
    <rPh sb="21" eb="23">
      <t>キサイ</t>
    </rPh>
    <rPh sb="25" eb="27">
      <t>ブンショ</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</si>
  <si>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</si>
  <si>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</si>
  <si>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</si>
  <si>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</si>
  <si>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</si>
  <si>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</si>
  <si>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</si>
  <si>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</si>
  <si>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</si>
  <si>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</si>
  <si>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</si>
  <si>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</si>
  <si>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</si>
  <si>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</si>
  <si>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</si>
  <si>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</si>
  <si>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</si>
  <si>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</si>
  <si>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</si>
  <si>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</si>
  <si>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</si>
  <si>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</si>
  <si>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</si>
  <si>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</si>
  <si>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</si>
  <si>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</si>
  <si>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</si>
  <si>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</si>
  <si>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</si>
  <si>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</si>
  <si>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</si>
  <si>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</si>
  <si>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</si>
  <si>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</si>
  <si>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</si>
  <si>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</si>
  <si>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</si>
  <si>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</si>
  <si>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</si>
  <si>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</si>
  <si>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</si>
  <si>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</si>
  <si>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</si>
  <si>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</si>
  <si>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</si>
  <si>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</si>
  <si>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</si>
  <si>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病院名</t>
    <rPh sb="0" eb="2">
      <t>ビョウイン</t>
    </rPh>
    <rPh sb="2" eb="3">
      <t>メイ</t>
    </rPh>
    <phoneticPr fontId="1"/>
  </si>
  <si>
    <t>電話番号</t>
    <rPh sb="0" eb="2">
      <t>デンワ</t>
    </rPh>
    <rPh sb="2" eb="4">
      <t>バンゴウ</t>
    </rPh>
    <phoneticPr fontId="1"/>
  </si>
  <si>
    <t>氏名</t>
    <rPh sb="0" eb="2">
      <t>シメイ</t>
    </rPh>
    <phoneticPr fontId="1"/>
  </si>
  <si>
    <t>（姓）</t>
    <rPh sb="1" eb="2">
      <t>セイ</t>
    </rPh>
    <phoneticPr fontId="1"/>
  </si>
  <si>
    <t>（名）</t>
    <rPh sb="1" eb="2">
      <t>メイ</t>
    </rPh>
    <phoneticPr fontId="1"/>
  </si>
  <si>
    <t>件</t>
    <rPh sb="0" eb="1">
      <t>ケン</t>
    </rPh>
    <phoneticPr fontId="1"/>
  </si>
  <si>
    <t>研修方法</t>
    <rPh sb="0" eb="2">
      <t>ケンシュウ</t>
    </rPh>
    <rPh sb="2" eb="4">
      <t>ホウホウ</t>
    </rPh>
    <phoneticPr fontId="1"/>
  </si>
  <si>
    <t>特定行為研修を実施する特定行為</t>
    <rPh sb="0" eb="2">
      <t>トクテイ</t>
    </rPh>
    <rPh sb="2" eb="4">
      <t>コウイ</t>
    </rPh>
    <rPh sb="4" eb="6">
      <t>ケンシュウ</t>
    </rPh>
    <rPh sb="7" eb="9">
      <t>ジッシ</t>
    </rPh>
    <rPh sb="11" eb="13">
      <t>トクテイ</t>
    </rPh>
    <rPh sb="13" eb="15">
      <t>コウイ</t>
    </rPh>
    <phoneticPr fontId="1"/>
  </si>
  <si>
    <t>名</t>
    <rPh sb="0" eb="1">
      <t>メイ</t>
    </rPh>
    <phoneticPr fontId="1"/>
  </si>
  <si>
    <t>申請する特定行為について</t>
    <rPh sb="0" eb="2">
      <t>シンセイ</t>
    </rPh>
    <rPh sb="4" eb="6">
      <t>トクテイ</t>
    </rPh>
    <rPh sb="6" eb="8">
      <t>コウイ</t>
    </rPh>
    <phoneticPr fontId="1"/>
  </si>
  <si>
    <t>氏</t>
    <rPh sb="0" eb="1">
      <t>シ</t>
    </rPh>
    <phoneticPr fontId="1"/>
  </si>
  <si>
    <t>基礎情報</t>
    <rPh sb="0" eb="2">
      <t>キソ</t>
    </rPh>
    <rPh sb="2" eb="4">
      <t>ジョウホウ</t>
    </rPh>
    <phoneticPr fontId="1"/>
  </si>
  <si>
    <t>基本モデル</t>
  </si>
  <si>
    <t>B</t>
  </si>
  <si>
    <t>救急・集中ケアモデル</t>
  </si>
  <si>
    <t>E</t>
  </si>
  <si>
    <t>創傷管理モデル</t>
  </si>
  <si>
    <t>W</t>
  </si>
  <si>
    <t>感染症管理モデル</t>
  </si>
  <si>
    <t>I</t>
  </si>
  <si>
    <t>在宅ケアモデル</t>
  </si>
  <si>
    <t>H</t>
  </si>
  <si>
    <t>慢性疾患管理モデル（症状緩和ケア）</t>
  </si>
  <si>
    <t>P</t>
  </si>
  <si>
    <t>慢性疾患管理モデル(糖尿病ケア）</t>
  </si>
  <si>
    <t>D</t>
  </si>
  <si>
    <t>特定行為研修の実施責任者の氏名等</t>
    <rPh sb="0" eb="2">
      <t>トクテイ</t>
    </rPh>
    <rPh sb="2" eb="4">
      <t>コウイ</t>
    </rPh>
    <rPh sb="4" eb="6">
      <t>ケンシュウ</t>
    </rPh>
    <rPh sb="7" eb="9">
      <t>ジッシ</t>
    </rPh>
    <phoneticPr fontId="1"/>
  </si>
  <si>
    <t>研修期間中の特定行為に係る症例数の見込み</t>
    <rPh sb="0" eb="2">
      <t>ケンシュウ</t>
    </rPh>
    <rPh sb="2" eb="5">
      <t>キカンチュウ</t>
    </rPh>
    <rPh sb="6" eb="8">
      <t>トクテイ</t>
    </rPh>
    <rPh sb="8" eb="10">
      <t>コウイ</t>
    </rPh>
    <rPh sb="11" eb="12">
      <t>カカワ</t>
    </rPh>
    <phoneticPr fontId="1"/>
  </si>
  <si>
    <t>所属施設名</t>
    <rPh sb="0" eb="2">
      <t>ショゾク</t>
    </rPh>
    <rPh sb="2" eb="4">
      <t>シセツ</t>
    </rPh>
    <rPh sb="4" eb="5">
      <t>メイ</t>
    </rPh>
    <phoneticPr fontId="1"/>
  </si>
  <si>
    <t>は入力してください</t>
    <rPh sb="1" eb="3">
      <t>ニュウリョク</t>
    </rPh>
    <phoneticPr fontId="1"/>
  </si>
  <si>
    <t>は選択してください</t>
    <rPh sb="1" eb="3">
      <t>センタク</t>
    </rPh>
    <phoneticPr fontId="1"/>
  </si>
  <si>
    <t>法人名等</t>
    <rPh sb="0" eb="2">
      <t>ホウジン</t>
    </rPh>
    <rPh sb="2" eb="3">
      <t>メイ</t>
    </rPh>
    <rPh sb="3" eb="4">
      <t>トウ</t>
    </rPh>
    <phoneticPr fontId="1"/>
  </si>
  <si>
    <t>姓</t>
    <rPh sb="0" eb="1">
      <t>セイ</t>
    </rPh>
    <phoneticPr fontId="1"/>
  </si>
  <si>
    <t>所属する団体の名称</t>
    <rPh sb="0" eb="2">
      <t>ショゾク</t>
    </rPh>
    <rPh sb="4" eb="6">
      <t>ダンタイ</t>
    </rPh>
    <rPh sb="7" eb="9">
      <t>メイショウ</t>
    </rPh>
    <phoneticPr fontId="1"/>
  </si>
  <si>
    <t>役職名</t>
    <rPh sb="0" eb="3">
      <t>ヤクショクメイ</t>
    </rPh>
    <phoneticPr fontId="1"/>
  </si>
  <si>
    <t>教育歴</t>
    <rPh sb="0" eb="2">
      <t>キョウイク</t>
    </rPh>
    <rPh sb="2" eb="3">
      <t>レキ</t>
    </rPh>
    <phoneticPr fontId="1"/>
  </si>
  <si>
    <t>１．担当分野</t>
  </si>
  <si>
    <t>２．氏名</t>
  </si>
  <si>
    <t>６．臨床経験年数</t>
  </si>
  <si>
    <t>９．特定行為研修の修了</t>
  </si>
  <si>
    <t>１２．備考</t>
  </si>
  <si>
    <t>選択</t>
    <rPh sb="0" eb="2">
      <t>センタク</t>
    </rPh>
    <phoneticPr fontId="1"/>
  </si>
  <si>
    <t>提出先</t>
    <rPh sb="0" eb="2">
      <t>テイシュツ</t>
    </rPh>
    <rPh sb="2" eb="3">
      <t>サキ</t>
    </rPh>
    <phoneticPr fontId="1"/>
  </si>
  <si>
    <t>神戸研修センター</t>
    <rPh sb="0" eb="2">
      <t>コウベ</t>
    </rPh>
    <rPh sb="2" eb="4">
      <t>ケンシュウ</t>
    </rPh>
    <phoneticPr fontId="1"/>
  </si>
  <si>
    <t>清瀬</t>
    <rPh sb="0" eb="2">
      <t>キヨセ</t>
    </rPh>
    <phoneticPr fontId="1"/>
  </si>
  <si>
    <t>神戸</t>
    <rPh sb="0" eb="2">
      <t>コウベ</t>
    </rPh>
    <phoneticPr fontId="1"/>
  </si>
  <si>
    <t>特定行為研修において患者に対する実技を行う実習の特色について</t>
    <rPh sb="0" eb="2">
      <t>トクテイ</t>
    </rPh>
    <rPh sb="2" eb="4">
      <t>コウイ</t>
    </rPh>
    <rPh sb="4" eb="6">
      <t>ケンシュウ</t>
    </rPh>
    <rPh sb="10" eb="12">
      <t>カンジャ</t>
    </rPh>
    <rPh sb="13" eb="14">
      <t>タイ</t>
    </rPh>
    <rPh sb="16" eb="18">
      <t>ジツギ</t>
    </rPh>
    <rPh sb="19" eb="20">
      <t>オコナ</t>
    </rPh>
    <rPh sb="21" eb="23">
      <t>ジッシュウ</t>
    </rPh>
    <rPh sb="24" eb="26">
      <t>トクショク</t>
    </rPh>
    <phoneticPr fontId="1"/>
  </si>
  <si>
    <t>特定行為研修において患者に対する実技を行う実習の特色について</t>
  </si>
  <si>
    <t>１　特定行為区分において患者に対する実技を行う実習を実施する場所の特色</t>
  </si>
  <si>
    <t>特定行為区分の名称　</t>
  </si>
  <si>
    <t>場所の特色（病床機能等）</t>
  </si>
  <si>
    <t>２　特定行為区分において患者に対する実技を行う実習を実施する患者の特色</t>
  </si>
  <si>
    <t>特定行為区分の名称</t>
  </si>
  <si>
    <t>患者の特色（年齢層等）</t>
  </si>
  <si>
    <t>例：循環器病棟、ICU、泌尿器科外来　等</t>
    <phoneticPr fontId="1"/>
  </si>
  <si>
    <t>例：成人、小児等</t>
    <phoneticPr fontId="1"/>
  </si>
  <si>
    <t>シート名</t>
    <rPh sb="3" eb="4">
      <t>メイ</t>
    </rPh>
    <phoneticPr fontId="1"/>
  </si>
  <si>
    <t>【必読】このファイルについて</t>
    <rPh sb="1" eb="3">
      <t>ヒツドク</t>
    </rPh>
    <phoneticPr fontId="1"/>
  </si>
  <si>
    <t>【入力】別紙5</t>
    <rPh sb="1" eb="3">
      <t>ニュウリョク</t>
    </rPh>
    <rPh sb="4" eb="6">
      <t>ベッシ</t>
    </rPh>
    <phoneticPr fontId="1"/>
  </si>
  <si>
    <t>作業内容</t>
    <rPh sb="0" eb="2">
      <t>サギョウ</t>
    </rPh>
    <rPh sb="2" eb="4">
      <t>ナイヨウ</t>
    </rPh>
    <phoneticPr fontId="1"/>
  </si>
  <si>
    <t>特定行為研修の実習に係る緊急時の対応</t>
  </si>
  <si>
    <t>施設名：</t>
    <rPh sb="0" eb="2">
      <t>シセツ</t>
    </rPh>
    <rPh sb="2" eb="3">
      <t>メイ</t>
    </rPh>
    <phoneticPr fontId="1"/>
  </si>
  <si>
    <t>特定行為研修の実習では、患者や家族に十分な説明を行い、同意を得た上で実施する。</t>
  </si>
  <si>
    <t>特定行為研修の研修生は、医師である指導者（以下、指導医）と十分に連携を図り、患者や家族からの理解が得られるよう丁寧に対応する。</t>
  </si>
  <si>
    <t>指導医は、常に患者や家族の意向を確認し、特定行為研修の研修生による不足を補完する。</t>
  </si>
  <si>
    <t>医療事故発生など、緊急時は、患者の生命の安全を最優先にした対応を行い、速やかに指導医・主治医に連絡し必要な対応を行う。</t>
  </si>
  <si>
    <t>緊急時には速やかな対応が必要であるため、指導医が主導して対応する。</t>
  </si>
  <si>
    <t>特定行為研修の研修生は、平常時より常に指導医に、いつ、どこで、誰に、どのような特定行為を行うかについて報告・連絡・相談を行う。また、特定行為実施前後に患者の状態が変化した際の連絡方法及び対処方法について確認する。</t>
  </si>
  <si>
    <t>指導医が不在時及び対応できない場合には、代理の医師を必ず明確にし、関係する医師らに周知しておく。</t>
  </si>
  <si>
    <t>患者対応の後、研修生もしくは研修の実施責任者より、指定研修機関（公益社団法人日本看護協会　看護研修学校）の担当教員に連絡する。</t>
  </si>
  <si>
    <t>・</t>
    <phoneticPr fontId="1"/>
  </si>
  <si>
    <t>1. 説明と同意について</t>
    <phoneticPr fontId="1"/>
  </si>
  <si>
    <t>2. 医療事故発生など、緊急時の対応</t>
    <phoneticPr fontId="1"/>
  </si>
  <si>
    <r>
      <rPr>
        <sz val="10.5"/>
        <color rgb="FFFF0000"/>
        <rFont val="ＭＳ 明朝"/>
        <family val="1"/>
        <charset val="128"/>
      </rPr>
      <t>医療安全●●委員会</t>
    </r>
    <r>
      <rPr>
        <sz val="10.5"/>
        <color theme="1"/>
        <rFont val="ＭＳ 明朝"/>
        <family val="1"/>
        <charset val="128"/>
      </rPr>
      <t>において必要な報告を行う。</t>
    </r>
    <rPh sb="0" eb="2">
      <t>イリョウ</t>
    </rPh>
    <rPh sb="2" eb="4">
      <t>アンゼン</t>
    </rPh>
    <phoneticPr fontId="1"/>
  </si>
  <si>
    <t>3. 緊急報告体制</t>
    <phoneticPr fontId="1"/>
  </si>
  <si>
    <t>医療安全に関する内容も含め特定行為研修の実習に係る
患者からの相談に応じる体制</t>
    <phoneticPr fontId="1"/>
  </si>
  <si>
    <t>特定行為研修の実習を行うに当たり患者に対する説明の手順</t>
    <phoneticPr fontId="1"/>
  </si>
  <si>
    <t>【添付1】緊急時対応手順</t>
    <phoneticPr fontId="1"/>
  </si>
  <si>
    <t>・呼吸器（人工呼吸療法に係るもの）関連</t>
  </si>
  <si>
    <t>・呼吸器（長期呼吸療法に係るもの）関連</t>
  </si>
  <si>
    <t>・循環器関連</t>
  </si>
  <si>
    <t>・胸腔ドレーン管理関連</t>
  </si>
  <si>
    <t>・腹腔ドレーン管理関連</t>
  </si>
  <si>
    <t>・ろう孔管理関連</t>
  </si>
  <si>
    <t>・栄養に係るカテーテル管理（中心静脈カテーテル管理）関連</t>
  </si>
  <si>
    <t>・栄養に係るカテーテル管理（末梢留置型中心静脈注射用カテーテル管理）関連</t>
  </si>
  <si>
    <t>・創傷管理関連</t>
  </si>
  <si>
    <t>・創部ドレーン管理関連</t>
  </si>
  <si>
    <t>・動脈血液ガス分析関連</t>
  </si>
  <si>
    <t>・透析管理関連</t>
  </si>
  <si>
    <t>・栄養及び水分管理に係る薬剤投与関連</t>
  </si>
  <si>
    <t>・感染に係る薬剤投与関連</t>
  </si>
  <si>
    <t>・血糖コントロールに係る薬剤投与関連</t>
  </si>
  <si>
    <t>・循環動態に係る薬剤投与関連</t>
  </si>
  <si>
    <t>・精神及び神経症状に係る薬剤投与関連</t>
  </si>
  <si>
    <t>・皮膚損傷に係る薬剤投与関連</t>
  </si>
  <si>
    <t>正式な施設の名称ですか？</t>
    <rPh sb="0" eb="2">
      <t>セイシキ</t>
    </rPh>
    <rPh sb="3" eb="5">
      <t>シセツ</t>
    </rPh>
    <rPh sb="6" eb="8">
      <t>メイショウ</t>
    </rPh>
    <phoneticPr fontId="1"/>
  </si>
  <si>
    <t>「症例数の見込み」が入力されていますか？</t>
    <rPh sb="1" eb="3">
      <t>ショウレイ</t>
    </rPh>
    <rPh sb="3" eb="4">
      <t>スウ</t>
    </rPh>
    <rPh sb="5" eb="7">
      <t>ミコ</t>
    </rPh>
    <rPh sb="10" eb="12">
      <t>ニュウリョク</t>
    </rPh>
    <phoneticPr fontId="1"/>
  </si>
  <si>
    <t>「症例数の実績(概数)」は「症例数の見込み」の12倍ですか？</t>
    <rPh sb="1" eb="3">
      <t>ショウレイ</t>
    </rPh>
    <rPh sb="3" eb="4">
      <t>スウ</t>
    </rPh>
    <rPh sb="5" eb="7">
      <t>ジッセキ</t>
    </rPh>
    <rPh sb="8" eb="10">
      <t>ガイスウ</t>
    </rPh>
    <rPh sb="14" eb="16">
      <t>ショウレイ</t>
    </rPh>
    <rPh sb="16" eb="17">
      <t>スウ</t>
    </rPh>
    <rPh sb="18" eb="20">
      <t>ミコ</t>
    </rPh>
    <rPh sb="25" eb="26">
      <t>バイ</t>
    </rPh>
    <phoneticPr fontId="1"/>
  </si>
  <si>
    <t>厚生労働省のHPで「基幹型臨床研修病院」「協力型臨床研修病院」に該当するか確認しましたか？</t>
    <rPh sb="0" eb="2">
      <t>コウセイ</t>
    </rPh>
    <rPh sb="2" eb="5">
      <t>ロウドウショウ</t>
    </rPh>
    <rPh sb="10" eb="12">
      <t>キカン</t>
    </rPh>
    <rPh sb="12" eb="13">
      <t>ガタ</t>
    </rPh>
    <rPh sb="13" eb="15">
      <t>リンショウ</t>
    </rPh>
    <rPh sb="15" eb="17">
      <t>ケンシュウ</t>
    </rPh>
    <rPh sb="17" eb="19">
      <t>ビョウイン</t>
    </rPh>
    <rPh sb="21" eb="24">
      <t>キョウリョクガタ</t>
    </rPh>
    <rPh sb="24" eb="26">
      <t>リンショウ</t>
    </rPh>
    <rPh sb="26" eb="28">
      <t>ケンシュウ</t>
    </rPh>
    <rPh sb="28" eb="30">
      <t>ビョウイン</t>
    </rPh>
    <rPh sb="32" eb="34">
      <t>ガイトウ</t>
    </rPh>
    <rPh sb="37" eb="39">
      <t>カクニン</t>
    </rPh>
    <phoneticPr fontId="1"/>
  </si>
  <si>
    <t>「GRM」でなく正式名称ですか？</t>
    <rPh sb="8" eb="10">
      <t>セイシキ</t>
    </rPh>
    <rPh sb="10" eb="12">
      <t>メイショウ</t>
    </rPh>
    <phoneticPr fontId="1"/>
  </si>
  <si>
    <r>
      <t xml:space="preserve">施設の代表者の氏名
</t>
    </r>
    <r>
      <rPr>
        <sz val="11"/>
        <color rgb="FFFF0000"/>
        <rFont val="ＭＳ Ｐゴシック"/>
        <family val="3"/>
        <charset val="128"/>
        <scheme val="minor"/>
      </rPr>
      <t>保健所に届け出ている病院開設者を記入（資料1参照）</t>
    </r>
    <rPh sb="0" eb="2">
      <t>シセツ</t>
    </rPh>
    <rPh sb="3" eb="6">
      <t>ダイヒョウシャ</t>
    </rPh>
    <rPh sb="7" eb="9">
      <t>シメイ</t>
    </rPh>
    <phoneticPr fontId="1"/>
  </si>
  <si>
    <t>「【添付4】患者相談窓口の表示」と「【添付5】掲示写真」で、窓口の名称・時間に不一致はありませんか？</t>
    <rPh sb="2" eb="4">
      <t>テンプ</t>
    </rPh>
    <rPh sb="6" eb="8">
      <t>カンジャ</t>
    </rPh>
    <rPh sb="8" eb="10">
      <t>ソウダン</t>
    </rPh>
    <rPh sb="10" eb="12">
      <t>マドグチ</t>
    </rPh>
    <rPh sb="13" eb="15">
      <t>ヒョウジ</t>
    </rPh>
    <rPh sb="30" eb="32">
      <t>マドグチ</t>
    </rPh>
    <rPh sb="33" eb="35">
      <t>メイショウ</t>
    </rPh>
    <rPh sb="36" eb="38">
      <t>ジカン</t>
    </rPh>
    <rPh sb="39" eb="42">
      <t>フイッチ</t>
    </rPh>
    <phoneticPr fontId="1"/>
  </si>
  <si>
    <t>同じ施設で複数の受講生が同じ区分を取る場合は、合計した人数になっていますか？</t>
    <rPh sb="0" eb="1">
      <t>オナ</t>
    </rPh>
    <rPh sb="2" eb="4">
      <t>シセツ</t>
    </rPh>
    <rPh sb="5" eb="7">
      <t>フクスウ</t>
    </rPh>
    <rPh sb="8" eb="11">
      <t>ジュコウセイ</t>
    </rPh>
    <rPh sb="12" eb="13">
      <t>オナ</t>
    </rPh>
    <rPh sb="14" eb="16">
      <t>クブン</t>
    </rPh>
    <rPh sb="17" eb="18">
      <t>ト</t>
    </rPh>
    <rPh sb="19" eb="21">
      <t>バアイ</t>
    </rPh>
    <rPh sb="23" eb="25">
      <t>ゴウケイ</t>
    </rPh>
    <rPh sb="27" eb="29">
      <t>ニンズウ</t>
    </rPh>
    <phoneticPr fontId="1"/>
  </si>
  <si>
    <t>都道府県が重複していませんか？
（2行目は市町村から）</t>
    <rPh sb="0" eb="4">
      <t>トドウフケン</t>
    </rPh>
    <rPh sb="5" eb="7">
      <t>チョウフク</t>
    </rPh>
    <rPh sb="18" eb="19">
      <t>ギョウ</t>
    </rPh>
    <rPh sb="19" eb="20">
      <t>メ</t>
    </rPh>
    <rPh sb="21" eb="24">
      <t>シチョウソン</t>
    </rPh>
    <phoneticPr fontId="1"/>
  </si>
  <si>
    <t>所属施設全員の人数を入力していませんか？</t>
    <rPh sb="0" eb="2">
      <t>ショゾク</t>
    </rPh>
    <rPh sb="2" eb="4">
      <t>シセツ</t>
    </rPh>
    <rPh sb="4" eb="6">
      <t>ゼンイン</t>
    </rPh>
    <rPh sb="7" eb="9">
      <t>ニンズウ</t>
    </rPh>
    <rPh sb="10" eb="12">
      <t>ニュウリョク</t>
    </rPh>
    <phoneticPr fontId="1"/>
  </si>
  <si>
    <t>年</t>
    <rPh sb="0" eb="1">
      <t>ネン</t>
    </rPh>
    <phoneticPr fontId="1"/>
  </si>
  <si>
    <t>担当分野に関する指導歴</t>
    <rPh sb="0" eb="2">
      <t>タントウ</t>
    </rPh>
    <rPh sb="2" eb="4">
      <t>ブンヤ</t>
    </rPh>
    <rPh sb="5" eb="6">
      <t>カン</t>
    </rPh>
    <rPh sb="8" eb="10">
      <t>シドウ</t>
    </rPh>
    <rPh sb="10" eb="11">
      <t>レキ</t>
    </rPh>
    <phoneticPr fontId="16"/>
  </si>
  <si>
    <t>医師臨床研修指導歴</t>
    <rPh sb="0" eb="2">
      <t>イシ</t>
    </rPh>
    <rPh sb="2" eb="4">
      <t>リンショウ</t>
    </rPh>
    <rPh sb="4" eb="6">
      <t>ケンシュウ</t>
    </rPh>
    <rPh sb="6" eb="8">
      <t>シドウ</t>
    </rPh>
    <rPh sb="8" eb="9">
      <t>レキ</t>
    </rPh>
    <phoneticPr fontId="16"/>
  </si>
  <si>
    <t>名称</t>
    <rPh sb="0" eb="2">
      <t>メイショウ</t>
    </rPh>
    <phoneticPr fontId="1"/>
  </si>
  <si>
    <t>取得年（西暦）</t>
    <rPh sb="0" eb="2">
      <t>シュトク</t>
    </rPh>
    <rPh sb="2" eb="3">
      <t>ネン</t>
    </rPh>
    <rPh sb="4" eb="6">
      <t>セイレキ</t>
    </rPh>
    <phoneticPr fontId="1"/>
  </si>
  <si>
    <t>その他の研修の受講経験・資格</t>
    <rPh sb="2" eb="3">
      <t>タ</t>
    </rPh>
    <rPh sb="4" eb="6">
      <t>ケンシュウ</t>
    </rPh>
    <rPh sb="7" eb="9">
      <t>ジュコウ</t>
    </rPh>
    <rPh sb="9" eb="11">
      <t>ケイケン</t>
    </rPh>
    <rPh sb="12" eb="14">
      <t>シカク</t>
    </rPh>
    <phoneticPr fontId="16"/>
  </si>
  <si>
    <t>正式名称</t>
    <rPh sb="0" eb="2">
      <t>セイシキ</t>
    </rPh>
    <rPh sb="2" eb="4">
      <t>メイショウ</t>
    </rPh>
    <phoneticPr fontId="1"/>
  </si>
  <si>
    <t>受講年（西暦）</t>
    <rPh sb="0" eb="2">
      <t>ジュコウ</t>
    </rPh>
    <rPh sb="2" eb="3">
      <t>ネン</t>
    </rPh>
    <rPh sb="4" eb="6">
      <t>セイレキ</t>
    </rPh>
    <phoneticPr fontId="1"/>
  </si>
  <si>
    <t>特定行為研修の指導者講習会の受講経験</t>
    <rPh sb="0" eb="2">
      <t>トクテイ</t>
    </rPh>
    <rPh sb="2" eb="4">
      <t>コウイ</t>
    </rPh>
    <rPh sb="4" eb="6">
      <t>ケンシュウ</t>
    </rPh>
    <rPh sb="7" eb="10">
      <t>シドウシャ</t>
    </rPh>
    <rPh sb="10" eb="13">
      <t>コウシュウカイ</t>
    </rPh>
    <rPh sb="14" eb="16">
      <t>ジュコウ</t>
    </rPh>
    <rPh sb="16" eb="18">
      <t>ケイケン</t>
    </rPh>
    <phoneticPr fontId="16"/>
  </si>
  <si>
    <t>・術後疼痛管理関連</t>
    <rPh sb="3" eb="4">
      <t>トウ</t>
    </rPh>
    <phoneticPr fontId="26" alignment="distributed"/>
  </si>
  <si>
    <t>・心嚢ドレーン管理関連</t>
    <rPh sb="2" eb="3">
      <t>ノウ</t>
    </rPh>
    <phoneticPr fontId="26" alignment="distributed"/>
  </si>
  <si>
    <t>・呼吸器（気道確保に係るもの）関連</t>
    <rPh sb="1" eb="3">
      <t>コキュウ</t>
    </rPh>
    <phoneticPr fontId="26"/>
  </si>
  <si>
    <t>21区分すべて</t>
    <rPh sb="2" eb="4">
      <t>クブン</t>
    </rPh>
    <phoneticPr fontId="16"/>
  </si>
  <si>
    <t>特定行為研修の修了</t>
    <rPh sb="0" eb="2">
      <t>トクテイ</t>
    </rPh>
    <rPh sb="2" eb="4">
      <t>コウイ</t>
    </rPh>
    <rPh sb="4" eb="6">
      <t>ケンシュウ</t>
    </rPh>
    <rPh sb="7" eb="9">
      <t>シュウリョウ</t>
    </rPh>
    <phoneticPr fontId="16"/>
  </si>
  <si>
    <t>主催</t>
    <rPh sb="0" eb="2">
      <t>シュサイ</t>
    </rPh>
    <phoneticPr fontId="1"/>
  </si>
  <si>
    <t>指導医講習会等の受講経験</t>
    <rPh sb="0" eb="3">
      <t>シドウイ</t>
    </rPh>
    <rPh sb="3" eb="6">
      <t>コウシュウカイ</t>
    </rPh>
    <rPh sb="6" eb="7">
      <t>トウ</t>
    </rPh>
    <rPh sb="8" eb="10">
      <t>ジュコウ</t>
    </rPh>
    <rPh sb="10" eb="12">
      <t>ケイケン</t>
    </rPh>
    <phoneticPr fontId="16"/>
  </si>
  <si>
    <t>職位</t>
    <rPh sb="0" eb="2">
      <t>ショクイ</t>
    </rPh>
    <phoneticPr fontId="1"/>
  </si>
  <si>
    <t>教育機関名</t>
    <rPh sb="0" eb="2">
      <t>キョウイク</t>
    </rPh>
    <rPh sb="2" eb="4">
      <t>キカン</t>
    </rPh>
    <rPh sb="4" eb="5">
      <t>メイ</t>
    </rPh>
    <phoneticPr fontId="1"/>
  </si>
  <si>
    <t>臨床経験年数</t>
    <rPh sb="0" eb="2">
      <t>リンショウ</t>
    </rPh>
    <rPh sb="2" eb="4">
      <t>ケイケン</t>
    </rPh>
    <rPh sb="4" eb="6">
      <t>ネンスウ</t>
    </rPh>
    <phoneticPr fontId="1"/>
  </si>
  <si>
    <t>③</t>
    <phoneticPr fontId="1"/>
  </si>
  <si>
    <t>②</t>
    <phoneticPr fontId="1"/>
  </si>
  <si>
    <t>①</t>
    <phoneticPr fontId="1"/>
  </si>
  <si>
    <t>指定研修機関名：公益社団法人日本看護協会</t>
    <phoneticPr fontId="1"/>
  </si>
  <si>
    <t>【申請】別紙5</t>
    <rPh sb="4" eb="6">
      <t>ベッシ</t>
    </rPh>
    <phoneticPr fontId="1"/>
  </si>
  <si>
    <t>臨床経験年数は７年以上ですか？</t>
    <rPh sb="0" eb="2">
      <t>リンショウ</t>
    </rPh>
    <rPh sb="2" eb="4">
      <t>ケイケン</t>
    </rPh>
    <rPh sb="4" eb="6">
      <t>ネンスウ</t>
    </rPh>
    <rPh sb="8" eb="11">
      <t>ネンイジョウ</t>
    </rPh>
    <phoneticPr fontId="1"/>
  </si>
  <si>
    <t>１.施設の名称</t>
    <phoneticPr fontId="1"/>
  </si>
  <si>
    <r>
      <t>「</t>
    </r>
    <r>
      <rPr>
        <sz val="20"/>
        <color rgb="FFFF0000"/>
        <rFont val="ＭＳ Ｐゴシック"/>
        <family val="3"/>
        <charset val="128"/>
        <scheme val="minor"/>
      </rPr>
      <t>【見本】別紙5</t>
    </r>
    <r>
      <rPr>
        <sz val="20"/>
        <color theme="0"/>
        <rFont val="ＭＳ Ｐゴシック"/>
        <family val="3"/>
        <charset val="128"/>
        <scheme val="minor"/>
      </rPr>
      <t>」シートを参考に、申請（様式2別紙5）作成のための入力をお願いします。</t>
    </r>
    <rPh sb="2" eb="4">
      <t>ミホン</t>
    </rPh>
    <rPh sb="5" eb="7">
      <t>ベッシ</t>
    </rPh>
    <rPh sb="13" eb="15">
      <t>サンコウ</t>
    </rPh>
    <rPh sb="17" eb="19">
      <t>シンセイ</t>
    </rPh>
    <rPh sb="20" eb="22">
      <t>ヨウシキ</t>
    </rPh>
    <rPh sb="23" eb="25">
      <t>ベッシ</t>
    </rPh>
    <rPh sb="27" eb="29">
      <t>サクセイ</t>
    </rPh>
    <rPh sb="33" eb="35">
      <t>ニュウリョク</t>
    </rPh>
    <rPh sb="37" eb="38">
      <t>ネガ</t>
    </rPh>
    <phoneticPr fontId="1"/>
  </si>
  <si>
    <r>
      <t>申請（様式2別紙5）に関する入力は以上です。「</t>
    </r>
    <r>
      <rPr>
        <sz val="20"/>
        <color rgb="FFFF0000"/>
        <rFont val="ＭＳ Ｐゴシック"/>
        <family val="3"/>
        <charset val="128"/>
        <scheme val="minor"/>
      </rPr>
      <t>【申請】～</t>
    </r>
    <r>
      <rPr>
        <sz val="20"/>
        <color theme="0"/>
        <rFont val="ＭＳ Ｐゴシック"/>
        <family val="3"/>
        <charset val="128"/>
        <scheme val="minor"/>
      </rPr>
      <t>」の各シートで申請内容を確認してください。</t>
    </r>
    <rPh sb="0" eb="2">
      <t>シンセイ</t>
    </rPh>
    <rPh sb="3" eb="5">
      <t>ヨウシキ</t>
    </rPh>
    <rPh sb="6" eb="8">
      <t>ベッシ</t>
    </rPh>
    <rPh sb="11" eb="12">
      <t>カン</t>
    </rPh>
    <rPh sb="14" eb="16">
      <t>ニュウリョク</t>
    </rPh>
    <rPh sb="17" eb="19">
      <t>イジョウ</t>
    </rPh>
    <rPh sb="24" eb="26">
      <t>シンセイ</t>
    </rPh>
    <rPh sb="30" eb="31">
      <t>カク</t>
    </rPh>
    <rPh sb="35" eb="37">
      <t>シンセイ</t>
    </rPh>
    <rPh sb="37" eb="39">
      <t>ナイヨウ</t>
    </rPh>
    <rPh sb="40" eb="42">
      <t>カクニン</t>
    </rPh>
    <phoneticPr fontId="1"/>
  </si>
  <si>
    <t>研修生＝責任者になっていませんか？（兼任は不可です）</t>
    <rPh sb="0" eb="2">
      <t>ケンシュウ</t>
    </rPh>
    <rPh sb="2" eb="3">
      <t>セイ</t>
    </rPh>
    <rPh sb="4" eb="7">
      <t>セキニンシャ</t>
    </rPh>
    <rPh sb="18" eb="20">
      <t>ケンニン</t>
    </rPh>
    <rPh sb="21" eb="23">
      <t>フカ</t>
    </rPh>
    <phoneticPr fontId="1"/>
  </si>
  <si>
    <r>
      <t>実習を行う予定の場所の特徴（病床機能等）を入力してください
　</t>
    </r>
    <r>
      <rPr>
        <sz val="11"/>
        <color rgb="FFFF0000"/>
        <rFont val="ＭＳ Ｐゴシック"/>
        <family val="3"/>
        <charset val="128"/>
        <scheme val="minor"/>
      </rPr>
      <t>例：循環器病棟、集中治療室、泌尿器科外来
　※ＩＣＵなどは日本語名称で記載してください。</t>
    </r>
    <rPh sb="0" eb="2">
      <t>ジッシュウ</t>
    </rPh>
    <rPh sb="3" eb="4">
      <t>オコナ</t>
    </rPh>
    <rPh sb="5" eb="7">
      <t>ヨテイ</t>
    </rPh>
    <rPh sb="8" eb="10">
      <t>バショ</t>
    </rPh>
    <rPh sb="11" eb="13">
      <t>トクチョウ</t>
    </rPh>
    <rPh sb="21" eb="23">
      <t>ニュウリョク</t>
    </rPh>
    <rPh sb="40" eb="42">
      <t>シュウチュウ</t>
    </rPh>
    <rPh sb="42" eb="45">
      <t>チリョウシツ</t>
    </rPh>
    <rPh sb="62" eb="65">
      <t>ニホンゴ</t>
    </rPh>
    <rPh sb="65" eb="67">
      <t>メイショウ</t>
    </rPh>
    <rPh sb="68" eb="70">
      <t>キサイ</t>
    </rPh>
    <phoneticPr fontId="1"/>
  </si>
  <si>
    <r>
      <t>実習を行う予定の患者の特色（年齢層等）を入力してください
　</t>
    </r>
    <r>
      <rPr>
        <sz val="11"/>
        <color rgb="FFFF0000"/>
        <rFont val="ＭＳ Ｐゴシック"/>
        <family val="3"/>
        <charset val="128"/>
        <scheme val="minor"/>
      </rPr>
      <t>例：成人、小児、高齢者</t>
    </r>
    <rPh sb="8" eb="10">
      <t>カンジャ</t>
    </rPh>
    <rPh sb="11" eb="13">
      <t>トクショク</t>
    </rPh>
    <rPh sb="20" eb="22">
      <t>ニュウリョク</t>
    </rPh>
    <rPh sb="39" eb="42">
      <t>コウレイシャ</t>
    </rPh>
    <phoneticPr fontId="1"/>
  </si>
  <si>
    <t>場所①</t>
    <rPh sb="0" eb="2">
      <t>バショ</t>
    </rPh>
    <phoneticPr fontId="1"/>
  </si>
  <si>
    <t>場所②</t>
    <rPh sb="0" eb="2">
      <t>バショ</t>
    </rPh>
    <phoneticPr fontId="1"/>
  </si>
  <si>
    <t>場所③</t>
    <rPh sb="0" eb="2">
      <t>バショ</t>
    </rPh>
    <phoneticPr fontId="1"/>
  </si>
  <si>
    <t>場所④</t>
    <rPh sb="0" eb="2">
      <t>バショ</t>
    </rPh>
    <phoneticPr fontId="1"/>
  </si>
  <si>
    <t>場所⑤</t>
    <rPh sb="0" eb="2">
      <t>バショ</t>
    </rPh>
    <phoneticPr fontId="1"/>
  </si>
  <si>
    <t>患者層①</t>
    <phoneticPr fontId="1"/>
  </si>
  <si>
    <t>患者層②</t>
    <phoneticPr fontId="1"/>
  </si>
  <si>
    <t>患者層③</t>
    <phoneticPr fontId="1"/>
  </si>
  <si>
    <t>実習期間中</t>
    <rPh sb="0" eb="2">
      <t>ジッシュウ</t>
    </rPh>
    <rPh sb="2" eb="5">
      <t>キカンチュウ</t>
    </rPh>
    <phoneticPr fontId="1"/>
  </si>
  <si>
    <t>選択した特定行為区分</t>
    <rPh sb="0" eb="2">
      <t>センタク</t>
    </rPh>
    <rPh sb="4" eb="6">
      <t>トクテイ</t>
    </rPh>
    <rPh sb="6" eb="8">
      <t>コウイ</t>
    </rPh>
    <rPh sb="8" eb="10">
      <t>クブン</t>
    </rPh>
    <phoneticPr fontId="1"/>
  </si>
  <si>
    <t>-</t>
  </si>
  <si>
    <t>略語ではなく正式な日本語名称で記載されていますか？
○：集中治療室　×：ICU</t>
    <rPh sb="0" eb="2">
      <t>リャクゴ</t>
    </rPh>
    <rPh sb="6" eb="8">
      <t>セイシキ</t>
    </rPh>
    <rPh sb="9" eb="12">
      <t>ニホンゴ</t>
    </rPh>
    <rPh sb="12" eb="14">
      <t>メイショウ</t>
    </rPh>
    <rPh sb="15" eb="17">
      <t>キサイ</t>
    </rPh>
    <rPh sb="28" eb="30">
      <t>シュウチュウ</t>
    </rPh>
    <rPh sb="30" eb="33">
      <t>チリョウシツ</t>
    </rPh>
    <phoneticPr fontId="1"/>
  </si>
  <si>
    <t xml:space="preserve">
チェックポイント
↓</t>
    <phoneticPr fontId="1"/>
  </si>
  <si>
    <t>同じ区分で複数の研修生がいる場合、責任者は同一人物ですか？</t>
    <rPh sb="0" eb="1">
      <t>オナ</t>
    </rPh>
    <rPh sb="2" eb="4">
      <t>クブン</t>
    </rPh>
    <rPh sb="5" eb="7">
      <t>フクスウ</t>
    </rPh>
    <rPh sb="8" eb="11">
      <t>ケンシュウセイ</t>
    </rPh>
    <rPh sb="14" eb="16">
      <t>バアイ</t>
    </rPh>
    <rPh sb="17" eb="20">
      <t>セキニンシャ</t>
    </rPh>
    <rPh sb="21" eb="23">
      <t>ドウイツ</t>
    </rPh>
    <rPh sb="23" eb="25">
      <t>ジンブツ</t>
    </rPh>
    <phoneticPr fontId="1"/>
  </si>
  <si>
    <t>大学医学部付属病院の場合は「該当なし」になっていますか？</t>
    <phoneticPr fontId="1"/>
  </si>
  <si>
    <t>期間</t>
    <rPh sb="0" eb="2">
      <t>キカン</t>
    </rPh>
    <phoneticPr fontId="1"/>
  </si>
  <si>
    <r>
      <rPr>
        <b/>
        <sz val="11"/>
        <rFont val="ＭＳ Ｐゴシック"/>
        <family val="3"/>
        <charset val="128"/>
        <scheme val="minor"/>
      </rPr>
      <t>当該施設で行う特定行為研修の科目と研修方法</t>
    </r>
    <r>
      <rPr>
        <sz val="11"/>
        <color theme="1"/>
        <rFont val="ＭＳ Ｐゴシック"/>
        <family val="3"/>
        <charset val="128"/>
        <scheme val="minor"/>
      </rPr>
      <t/>
    </r>
    <rPh sb="0" eb="2">
      <t>トウガイ</t>
    </rPh>
    <rPh sb="2" eb="4">
      <t>シセツ</t>
    </rPh>
    <rPh sb="5" eb="6">
      <t>オコナ</t>
    </rPh>
    <rPh sb="7" eb="9">
      <t>トクテイ</t>
    </rPh>
    <rPh sb="9" eb="11">
      <t>コウイ</t>
    </rPh>
    <rPh sb="11" eb="13">
      <t>ケンシュウ</t>
    </rPh>
    <rPh sb="14" eb="16">
      <t>カモク</t>
    </rPh>
    <rPh sb="17" eb="19">
      <t>ケンシュウ</t>
    </rPh>
    <rPh sb="19" eb="21">
      <t>ホウホウ</t>
    </rPh>
    <phoneticPr fontId="1"/>
  </si>
  <si>
    <t>申請する施設について</t>
    <rPh sb="4" eb="6">
      <t>シセツ</t>
    </rPh>
    <phoneticPr fontId="1"/>
  </si>
  <si>
    <t>　もし、入力用シートに正しく入力したにもかかわらず【申請】の各シートにうまく反映されない場合は、そのまま提出してください。</t>
    <rPh sb="4" eb="7">
      <t>ニュウリョクヨウ</t>
    </rPh>
    <rPh sb="11" eb="12">
      <t>タダ</t>
    </rPh>
    <rPh sb="14" eb="16">
      <t>ニュウリョク</t>
    </rPh>
    <rPh sb="26" eb="28">
      <t>シンセイ</t>
    </rPh>
    <rPh sb="30" eb="31">
      <t>カク</t>
    </rPh>
    <rPh sb="38" eb="40">
      <t>ハンエイ</t>
    </rPh>
    <rPh sb="44" eb="46">
      <t>バアイ</t>
    </rPh>
    <rPh sb="52" eb="54">
      <t>テイシュツ</t>
    </rPh>
    <phoneticPr fontId="1"/>
  </si>
  <si>
    <t>選択区分①</t>
    <rPh sb="0" eb="2">
      <t>センタク</t>
    </rPh>
    <rPh sb="2" eb="4">
      <t>クブン</t>
    </rPh>
    <phoneticPr fontId="1"/>
  </si>
  <si>
    <t>選択区分②</t>
    <rPh sb="0" eb="2">
      <t>センタク</t>
    </rPh>
    <rPh sb="2" eb="4">
      <t>クブン</t>
    </rPh>
    <phoneticPr fontId="1"/>
  </si>
  <si>
    <t>選択区分③</t>
    <rPh sb="0" eb="2">
      <t>センタク</t>
    </rPh>
    <rPh sb="2" eb="4">
      <t>クブン</t>
    </rPh>
    <phoneticPr fontId="1"/>
  </si>
  <si>
    <t>選択区分④</t>
    <rPh sb="0" eb="2">
      <t>センタク</t>
    </rPh>
    <rPh sb="2" eb="4">
      <t>クブン</t>
    </rPh>
    <phoneticPr fontId="1"/>
  </si>
  <si>
    <t>選択区分⑤</t>
    <rPh sb="0" eb="2">
      <t>センタク</t>
    </rPh>
    <rPh sb="2" eb="4">
      <t>クブン</t>
    </rPh>
    <phoneticPr fontId="1"/>
  </si>
  <si>
    <t>選択区分⑥</t>
    <rPh sb="0" eb="2">
      <t>センタク</t>
    </rPh>
    <rPh sb="2" eb="4">
      <t>クブン</t>
    </rPh>
    <phoneticPr fontId="1"/>
  </si>
  <si>
    <t>④</t>
    <phoneticPr fontId="1"/>
  </si>
  <si>
    <t>⑤</t>
    <phoneticPr fontId="1"/>
  </si>
  <si>
    <t>⑥</t>
    <phoneticPr fontId="1"/>
  </si>
  <si>
    <t>※別紙3（協力施設承諾書）の「代表者」</t>
    <rPh sb="1" eb="3">
      <t>ベッシ</t>
    </rPh>
    <phoneticPr fontId="1"/>
  </si>
  <si>
    <t>各区分の指導者に医師が含まれていますか？</t>
    <rPh sb="0" eb="3">
      <t>カククブン</t>
    </rPh>
    <rPh sb="4" eb="7">
      <t>シドウシャ</t>
    </rPh>
    <rPh sb="8" eb="10">
      <t>イシ</t>
    </rPh>
    <rPh sb="11" eb="12">
      <t>フク</t>
    </rPh>
    <phoneticPr fontId="1"/>
  </si>
  <si>
    <t>役職がない場合は「役職なし」となっていますか？</t>
    <rPh sb="0" eb="2">
      <t>ヤクショク</t>
    </rPh>
    <rPh sb="5" eb="7">
      <t>バアイ</t>
    </rPh>
    <rPh sb="9" eb="11">
      <t>ヤクショク</t>
    </rPh>
    <phoneticPr fontId="1"/>
  </si>
  <si>
    <t>指導医講習会等の受講経験について、医師以外の職種は空欄になっていますか？</t>
    <rPh sb="0" eb="3">
      <t>シドウイ</t>
    </rPh>
    <rPh sb="3" eb="6">
      <t>コウシュウカイ</t>
    </rPh>
    <rPh sb="6" eb="7">
      <t>トウ</t>
    </rPh>
    <rPh sb="8" eb="10">
      <t>ジュコウ</t>
    </rPh>
    <rPh sb="10" eb="12">
      <t>ケイケン</t>
    </rPh>
    <rPh sb="17" eb="19">
      <t>イシ</t>
    </rPh>
    <rPh sb="19" eb="21">
      <t>イガイ</t>
    </rPh>
    <rPh sb="22" eb="24">
      <t>ショクシュ</t>
    </rPh>
    <rPh sb="25" eb="27">
      <t>クウラン</t>
    </rPh>
    <phoneticPr fontId="1"/>
  </si>
  <si>
    <t>担当分野について、選択した特定行為区分に該当する科目ですか？（資料２参照）</t>
    <rPh sb="0" eb="2">
      <t>タントウ</t>
    </rPh>
    <rPh sb="2" eb="4">
      <t>ブンヤ</t>
    </rPh>
    <rPh sb="9" eb="11">
      <t>センタク</t>
    </rPh>
    <rPh sb="13" eb="15">
      <t>トクテイ</t>
    </rPh>
    <rPh sb="15" eb="17">
      <t>コウイ</t>
    </rPh>
    <rPh sb="17" eb="19">
      <t>クブン</t>
    </rPh>
    <rPh sb="20" eb="22">
      <t>ガイトウ</t>
    </rPh>
    <rPh sb="24" eb="26">
      <t>カモク</t>
    </rPh>
    <rPh sb="31" eb="33">
      <t>シリョウ</t>
    </rPh>
    <rPh sb="34" eb="36">
      <t>サンショウ</t>
    </rPh>
    <phoneticPr fontId="1"/>
  </si>
  <si>
    <t>特定行為研修の修了について、看護師以外の職種は空欄になっていますか？</t>
    <rPh sb="0" eb="2">
      <t>トクテイ</t>
    </rPh>
    <rPh sb="2" eb="4">
      <t>コウイ</t>
    </rPh>
    <rPh sb="4" eb="6">
      <t>ケンシュウ</t>
    </rPh>
    <rPh sb="7" eb="9">
      <t>シュウリョウ</t>
    </rPh>
    <rPh sb="14" eb="17">
      <t>カンゴシ</t>
    </rPh>
    <rPh sb="17" eb="19">
      <t>イガイ</t>
    </rPh>
    <rPh sb="20" eb="22">
      <t>ショクシュ</t>
    </rPh>
    <rPh sb="23" eb="25">
      <t>クウラン</t>
    </rPh>
    <phoneticPr fontId="1"/>
  </si>
  <si>
    <t>指導者講習会の受講経験がない場合、備考に指導歴が記載されていますか？</t>
    <rPh sb="0" eb="3">
      <t>シドウシャ</t>
    </rPh>
    <rPh sb="3" eb="6">
      <t>コウシュウカイ</t>
    </rPh>
    <rPh sb="7" eb="9">
      <t>ジュコウ</t>
    </rPh>
    <rPh sb="9" eb="11">
      <t>ケイケン</t>
    </rPh>
    <rPh sb="14" eb="16">
      <t>バアイ</t>
    </rPh>
    <rPh sb="17" eb="19">
      <t>ビコウ</t>
    </rPh>
    <rPh sb="20" eb="22">
      <t>シドウ</t>
    </rPh>
    <rPh sb="22" eb="23">
      <t>レキ</t>
    </rPh>
    <rPh sb="24" eb="26">
      <t>キサイ</t>
    </rPh>
    <phoneticPr fontId="1"/>
  </si>
  <si>
    <t>選択した区分の申請書面が表示されていますか？</t>
    <rPh sb="0" eb="2">
      <t>センタク</t>
    </rPh>
    <rPh sb="4" eb="6">
      <t>クブン</t>
    </rPh>
    <rPh sb="7" eb="9">
      <t>シンセイ</t>
    </rPh>
    <rPh sb="9" eb="10">
      <t>ショ</t>
    </rPh>
    <rPh sb="10" eb="11">
      <t>メン</t>
    </rPh>
    <rPh sb="12" eb="14">
      <t>ヒョウジ</t>
    </rPh>
    <phoneticPr fontId="1"/>
  </si>
  <si>
    <t>保健所に届け出ている病院開設者ですか？</t>
    <rPh sb="0" eb="3">
      <t>ホケンジョ</t>
    </rPh>
    <rPh sb="4" eb="5">
      <t>トド</t>
    </rPh>
    <rPh sb="6" eb="7">
      <t>デ</t>
    </rPh>
    <rPh sb="10" eb="12">
      <t>ビョウイン</t>
    </rPh>
    <rPh sb="12" eb="14">
      <t>カイセツ</t>
    </rPh>
    <rPh sb="14" eb="15">
      <t>シャ</t>
    </rPh>
    <phoneticPr fontId="1"/>
  </si>
  <si>
    <t>別紙3(協力施設承諾書)に記載されている氏名と同じですか？</t>
    <rPh sb="0" eb="2">
      <t>ベッシ</t>
    </rPh>
    <rPh sb="4" eb="6">
      <t>キョウリョク</t>
    </rPh>
    <rPh sb="6" eb="8">
      <t>シセツ</t>
    </rPh>
    <rPh sb="8" eb="11">
      <t>ショウダクショ</t>
    </rPh>
    <rPh sb="13" eb="15">
      <t>キサイ</t>
    </rPh>
    <rPh sb="20" eb="22">
      <t>シメイ</t>
    </rPh>
    <rPh sb="23" eb="24">
      <t>オナ</t>
    </rPh>
    <phoneticPr fontId="1"/>
  </si>
  <si>
    <t>医師以外で「臨床研修指導歴」に年数が表示されていませんか？</t>
    <rPh sb="0" eb="2">
      <t>イシ</t>
    </rPh>
    <rPh sb="2" eb="4">
      <t>イガイ</t>
    </rPh>
    <rPh sb="15" eb="17">
      <t>ネンスウ</t>
    </rPh>
    <rPh sb="18" eb="20">
      <t>ヒョウジ</t>
    </rPh>
    <phoneticPr fontId="1"/>
  </si>
  <si>
    <t xml:space="preserve">
チェックポイント</t>
    <phoneticPr fontId="1"/>
  </si>
  <si>
    <t xml:space="preserve">
→</t>
    <phoneticPr fontId="1"/>
  </si>
  <si>
    <t>　入力用のシートに必要事項を入力していただくと、提出様式のシートに反映されます。
　入力完了後、提出様式のシートで内容を確認してください。</t>
    <rPh sb="1" eb="3">
      <t>ニュウリョク</t>
    </rPh>
    <rPh sb="3" eb="4">
      <t>ヨウ</t>
    </rPh>
    <rPh sb="9" eb="11">
      <t>ヒツヨウ</t>
    </rPh>
    <rPh sb="11" eb="13">
      <t>ジコウ</t>
    </rPh>
    <rPh sb="14" eb="16">
      <t>ニュウリョク</t>
    </rPh>
    <rPh sb="24" eb="26">
      <t>テイシュツ</t>
    </rPh>
    <rPh sb="26" eb="28">
      <t>ヨウシキ</t>
    </rPh>
    <rPh sb="33" eb="35">
      <t>ハンエイ</t>
    </rPh>
    <rPh sb="42" eb="44">
      <t>ニュウリョク</t>
    </rPh>
    <rPh sb="44" eb="46">
      <t>カンリョウ</t>
    </rPh>
    <rPh sb="46" eb="47">
      <t>ゴ</t>
    </rPh>
    <rPh sb="48" eb="50">
      <t>テイシュツ</t>
    </rPh>
    <rPh sb="50" eb="52">
      <t>ヨウシキ</t>
    </rPh>
    <rPh sb="57" eb="59">
      <t>ナイヨウ</t>
    </rPh>
    <rPh sb="60" eb="62">
      <t>カクニン</t>
    </rPh>
    <phoneticPr fontId="1"/>
  </si>
  <si>
    <t>⑦</t>
    <phoneticPr fontId="1"/>
  </si>
  <si>
    <t>⑧</t>
    <phoneticPr fontId="1"/>
  </si>
  <si>
    <t>⑨</t>
    <phoneticPr fontId="1"/>
  </si>
  <si>
    <t>⑩</t>
    <phoneticPr fontId="1"/>
  </si>
  <si>
    <t>他</t>
    <rPh sb="0" eb="1">
      <t>ホカ</t>
    </rPh>
    <phoneticPr fontId="1"/>
  </si>
  <si>
    <t>①</t>
    <phoneticPr fontId="1"/>
  </si>
  <si>
    <t>②</t>
    <phoneticPr fontId="1"/>
  </si>
  <si>
    <t>③</t>
    <phoneticPr fontId="1"/>
  </si>
  <si>
    <t>④</t>
    <phoneticPr fontId="1"/>
  </si>
  <si>
    <t>⑤</t>
    <phoneticPr fontId="1"/>
  </si>
  <si>
    <t>⑥</t>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</si>
  <si>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</si>
  <si>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</si>
  <si>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</si>
  <si>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</si>
  <si>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</si>
  <si>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</si>
  <si>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</si>
  <si>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</si>
  <si>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</si>
  <si>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</si>
  <si>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⑩</t>
    <phoneticPr fontId="1"/>
  </si>
  <si>
    <t>①</t>
    <phoneticPr fontId="1"/>
  </si>
  <si>
    <t>②</t>
    <phoneticPr fontId="1"/>
  </si>
  <si>
    <t>③</t>
    <phoneticPr fontId="1"/>
  </si>
  <si>
    <t>他</t>
    <rPh sb="0" eb="1">
      <t>タ</t>
    </rPh>
    <phoneticPr fontId="1"/>
  </si>
  <si>
    <t>（担当分野）</t>
    <rPh sb="1" eb="3">
      <t>タントウ</t>
    </rPh>
    <rPh sb="3" eb="5">
      <t>ブンヤ</t>
    </rPh>
    <phoneticPr fontId="1"/>
  </si>
  <si>
    <t>研修生氏名</t>
    <rPh sb="0" eb="3">
      <t>ケンシュウセイ</t>
    </rPh>
    <rPh sb="3" eb="5">
      <t>シメイ</t>
    </rPh>
    <phoneticPr fontId="1"/>
  </si>
  <si>
    <t>区分の名称</t>
    <rPh sb="0" eb="2">
      <t>クブン</t>
    </rPh>
    <rPh sb="3" eb="5">
      <t>メイショウ</t>
    </rPh>
    <phoneticPr fontId="1"/>
  </si>
  <si>
    <t>場所①</t>
    <rPh sb="0" eb="2">
      <t>バショ</t>
    </rPh>
    <phoneticPr fontId="16"/>
  </si>
  <si>
    <t>場所②</t>
    <rPh sb="0" eb="2">
      <t>バショ</t>
    </rPh>
    <phoneticPr fontId="16"/>
  </si>
  <si>
    <t>場所③</t>
    <rPh sb="0" eb="2">
      <t>バショ</t>
    </rPh>
    <phoneticPr fontId="16"/>
  </si>
  <si>
    <t>場所④</t>
    <rPh sb="0" eb="2">
      <t>バショ</t>
    </rPh>
    <phoneticPr fontId="16"/>
  </si>
  <si>
    <t>場所⑤</t>
    <rPh sb="0" eb="2">
      <t>バショ</t>
    </rPh>
    <phoneticPr fontId="16"/>
  </si>
  <si>
    <t>患者層①</t>
    <phoneticPr fontId="16"/>
  </si>
  <si>
    <t>患者層②</t>
    <phoneticPr fontId="16"/>
  </si>
  <si>
    <t>患者層③</t>
    <phoneticPr fontId="16"/>
  </si>
  <si>
    <t>患者層④</t>
    <phoneticPr fontId="16"/>
  </si>
  <si>
    <t>患者層⑤</t>
    <phoneticPr fontId="16"/>
  </si>
  <si>
    <t>【添付4】掲示物</t>
    <rPh sb="5" eb="7">
      <t>ケイジ</t>
    </rPh>
    <rPh sb="7" eb="8">
      <t>ブツ</t>
    </rPh>
    <phoneticPr fontId="1"/>
  </si>
  <si>
    <t>気道確保の管理の基本</t>
  </si>
  <si>
    <t>気管カニューレの管理の基本</t>
  </si>
  <si>
    <t>ろう孔の管理の基本</t>
  </si>
  <si>
    <t>動脈血液ガス分析の管理の基本</t>
  </si>
  <si>
    <t>感染に係る薬剤投与の管理の基本</t>
  </si>
  <si>
    <t>循環動態に係る薬剤投与の管理の基本</t>
  </si>
  <si>
    <t>入力</t>
    <rPh sb="0" eb="2">
      <t>ニュウリョク</t>
    </rPh>
    <phoneticPr fontId="1"/>
  </si>
  <si>
    <t>確認</t>
    <rPh sb="0" eb="2">
      <t>カクニン</t>
    </rPh>
    <phoneticPr fontId="1"/>
  </si>
  <si>
    <t>作業
概要</t>
    <rPh sb="0" eb="2">
      <t>サギョウ</t>
    </rPh>
    <rPh sb="3" eb="5">
      <t>ガイヨウ</t>
    </rPh>
    <phoneticPr fontId="1"/>
  </si>
  <si>
    <t>　このファイルは、以下の申請書を円滑に作成するためのものです。</t>
    <rPh sb="9" eb="11">
      <t>イカ</t>
    </rPh>
    <rPh sb="12" eb="14">
      <t>シンセイ</t>
    </rPh>
    <rPh sb="14" eb="15">
      <t>ショ</t>
    </rPh>
    <rPh sb="16" eb="18">
      <t>エンカツ</t>
    </rPh>
    <rPh sb="19" eb="21">
      <t>サクセイ</t>
    </rPh>
    <phoneticPr fontId="1"/>
  </si>
  <si>
    <t>　既報のとおり、第二次審査に合格された皆様には、特定行為研修の臨地実習を自施設で行えるよう、厚生労働省に提出する申請書（様式２別紙１・別紙３・別紙５）を提出していただくことになります。</t>
    <rPh sb="1" eb="3">
      <t>キホウ</t>
    </rPh>
    <rPh sb="8" eb="9">
      <t>ダイ</t>
    </rPh>
    <rPh sb="9" eb="11">
      <t>ニジ</t>
    </rPh>
    <rPh sb="11" eb="13">
      <t>シンサ</t>
    </rPh>
    <rPh sb="14" eb="16">
      <t>ゴウカク</t>
    </rPh>
    <rPh sb="19" eb="21">
      <t>ミナサマ</t>
    </rPh>
    <rPh sb="24" eb="26">
      <t>トクテイ</t>
    </rPh>
    <rPh sb="26" eb="28">
      <t>コウイ</t>
    </rPh>
    <rPh sb="28" eb="30">
      <t>ケンシュウ</t>
    </rPh>
    <rPh sb="31" eb="33">
      <t>リンチ</t>
    </rPh>
    <rPh sb="33" eb="35">
      <t>ジッシュウ</t>
    </rPh>
    <rPh sb="36" eb="37">
      <t>ジ</t>
    </rPh>
    <rPh sb="37" eb="39">
      <t>シセツ</t>
    </rPh>
    <rPh sb="40" eb="41">
      <t>オコナ</t>
    </rPh>
    <rPh sb="46" eb="48">
      <t>コウセイ</t>
    </rPh>
    <rPh sb="48" eb="51">
      <t>ロウドウショウ</t>
    </rPh>
    <rPh sb="52" eb="54">
      <t>テイシュツ</t>
    </rPh>
    <rPh sb="56" eb="58">
      <t>シンセイ</t>
    </rPh>
    <rPh sb="58" eb="59">
      <t>ショ</t>
    </rPh>
    <rPh sb="60" eb="62">
      <t>ヨウシキ</t>
    </rPh>
    <rPh sb="63" eb="65">
      <t>ベッシ</t>
    </rPh>
    <rPh sb="67" eb="69">
      <t>ベッシ</t>
    </rPh>
    <rPh sb="71" eb="73">
      <t>ベッシ</t>
    </rPh>
    <rPh sb="76" eb="78">
      <t>テイシュツ</t>
    </rPh>
    <phoneticPr fontId="1"/>
  </si>
  <si>
    <t>基本にも臨地実習を含む科目はコピーして担当分野を修正</t>
    <rPh sb="0" eb="2">
      <t>キホン</t>
    </rPh>
    <rPh sb="4" eb="6">
      <t>リンチ</t>
    </rPh>
    <rPh sb="6" eb="8">
      <t>ジッシュウ</t>
    </rPh>
    <rPh sb="9" eb="10">
      <t>フク</t>
    </rPh>
    <rPh sb="11" eb="13">
      <t>カモク</t>
    </rPh>
    <rPh sb="19" eb="21">
      <t>タントウ</t>
    </rPh>
    <rPh sb="21" eb="23">
      <t>ブンヤ</t>
    </rPh>
    <rPh sb="24" eb="26">
      <t>シュウセイ</t>
    </rPh>
    <phoneticPr fontId="1"/>
  </si>
  <si>
    <t>同じ教育機関で職種が複数ある場合まとめて記入されていますか？(例:教授、講師)
また、医療機関名ではなく教育機関名ですか？</t>
    <rPh sb="0" eb="1">
      <t>オナ</t>
    </rPh>
    <rPh sb="2" eb="4">
      <t>キョウイク</t>
    </rPh>
    <rPh sb="4" eb="6">
      <t>キカン</t>
    </rPh>
    <rPh sb="7" eb="9">
      <t>ショクシュ</t>
    </rPh>
    <rPh sb="10" eb="12">
      <t>フクスウ</t>
    </rPh>
    <rPh sb="14" eb="16">
      <t>バアイ</t>
    </rPh>
    <rPh sb="20" eb="22">
      <t>キニュウ</t>
    </rPh>
    <rPh sb="31" eb="32">
      <t>レイ</t>
    </rPh>
    <rPh sb="33" eb="35">
      <t>キョウジュ</t>
    </rPh>
    <rPh sb="36" eb="38">
      <t>コウシ</t>
    </rPh>
    <rPh sb="43" eb="45">
      <t>イリョウ</t>
    </rPh>
    <rPh sb="45" eb="47">
      <t>キカン</t>
    </rPh>
    <rPh sb="47" eb="48">
      <t>メイ</t>
    </rPh>
    <rPh sb="52" eb="54">
      <t>キョウイク</t>
    </rPh>
    <rPh sb="54" eb="56">
      <t>キカン</t>
    </rPh>
    <rPh sb="56" eb="57">
      <t>メイ</t>
    </rPh>
    <phoneticPr fontId="1"/>
  </si>
  <si>
    <t>特定行為研修について説明を行う際には、患者や家族が一度了承した後であっても、対象患者となることについて拒否することができることを含め、十分に患者や家族に説明し同意を得る。</t>
    <phoneticPr fontId="1"/>
  </si>
  <si>
    <t>【入力】別紙2-2</t>
    <rPh sb="1" eb="3">
      <t>ニュウリョク</t>
    </rPh>
    <rPh sb="4" eb="6">
      <t>ベッシ</t>
    </rPh>
    <phoneticPr fontId="1"/>
  </si>
  <si>
    <t>【申請】別紙2-2</t>
    <rPh sb="4" eb="6">
      <t>ベッシ</t>
    </rPh>
    <phoneticPr fontId="1"/>
  </si>
  <si>
    <t>実習を行う施設の管理者</t>
    <rPh sb="0" eb="2">
      <t>ジッシュウ</t>
    </rPh>
    <rPh sb="3" eb="4">
      <t>オコナ</t>
    </rPh>
    <rPh sb="5" eb="7">
      <t>シセツ</t>
    </rPh>
    <rPh sb="8" eb="11">
      <t>カンリシャ</t>
    </rPh>
    <phoneticPr fontId="1"/>
  </si>
  <si>
    <t>関係各部門の責任者</t>
    <rPh sb="0" eb="2">
      <t>カンケイ</t>
    </rPh>
    <rPh sb="2" eb="3">
      <t>カク</t>
    </rPh>
    <rPh sb="3" eb="5">
      <t>ブモン</t>
    </rPh>
    <rPh sb="6" eb="9">
      <t>セキニンシャ</t>
    </rPh>
    <phoneticPr fontId="1"/>
  </si>
  <si>
    <r>
      <t xml:space="preserve">実習に係る安全管理に関する組織の設置状況
</t>
    </r>
    <r>
      <rPr>
        <sz val="11"/>
        <color rgb="FFFF0000"/>
        <rFont val="ＭＳ Ｐゴシック"/>
        <family val="3"/>
        <charset val="128"/>
        <scheme val="minor"/>
      </rPr>
      <t>特定行為研修の実習における安全管理組織の人数を入力</t>
    </r>
    <rPh sb="0" eb="2">
      <t>ジッシュウ</t>
    </rPh>
    <rPh sb="3" eb="4">
      <t>カカワ</t>
    </rPh>
    <rPh sb="5" eb="7">
      <t>アンゼン</t>
    </rPh>
    <rPh sb="7" eb="9">
      <t>カンリ</t>
    </rPh>
    <rPh sb="10" eb="11">
      <t>カン</t>
    </rPh>
    <rPh sb="13" eb="15">
      <t>ソシキ</t>
    </rPh>
    <rPh sb="16" eb="18">
      <t>セッチ</t>
    </rPh>
    <rPh sb="18" eb="20">
      <t>ジョウキョウ</t>
    </rPh>
    <rPh sb="42" eb="44">
      <t>ニンズウ</t>
    </rPh>
    <rPh sb="45" eb="47">
      <t>ニュウリョク</t>
    </rPh>
    <phoneticPr fontId="1"/>
  </si>
  <si>
    <t>実習を行う施設の医療に関する安全管理のための体制</t>
    <rPh sb="0" eb="2">
      <t>ジッシュウ</t>
    </rPh>
    <rPh sb="3" eb="4">
      <t>オコナ</t>
    </rPh>
    <rPh sb="5" eb="7">
      <t>シセツ</t>
    </rPh>
    <rPh sb="8" eb="10">
      <t>イリョウ</t>
    </rPh>
    <rPh sb="11" eb="12">
      <t>カン</t>
    </rPh>
    <rPh sb="14" eb="16">
      <t>アンゼン</t>
    </rPh>
    <rPh sb="16" eb="18">
      <t>カンリ</t>
    </rPh>
    <rPh sb="22" eb="24">
      <t>タイセイ</t>
    </rPh>
    <phoneticPr fontId="1"/>
  </si>
  <si>
    <r>
      <t xml:space="preserve">医師の臨床研修病院の指定の有無
</t>
    </r>
    <r>
      <rPr>
        <sz val="11"/>
        <color rgb="FFFF0000"/>
        <rFont val="ＭＳ Ｐゴシック"/>
        <family val="3"/>
        <charset val="128"/>
        <scheme val="minor"/>
      </rPr>
      <t>厚生労働省のホームページより検索して確認
「臨床研修プログラムを実施する予定の臨床研修病院一覧」</t>
    </r>
    <rPh sb="0" eb="2">
      <t>イシ</t>
    </rPh>
    <rPh sb="3" eb="5">
      <t>リンショウ</t>
    </rPh>
    <rPh sb="5" eb="7">
      <t>ケンシュウ</t>
    </rPh>
    <rPh sb="7" eb="9">
      <t>ビョウイン</t>
    </rPh>
    <rPh sb="10" eb="12">
      <t>シテイ</t>
    </rPh>
    <rPh sb="13" eb="15">
      <t>ウム</t>
    </rPh>
    <rPh sb="30" eb="32">
      <t>ケンサク</t>
    </rPh>
    <phoneticPr fontId="1"/>
  </si>
  <si>
    <t>特定機能病院の承認の有無</t>
    <rPh sb="0" eb="2">
      <t>トクテイ</t>
    </rPh>
    <rPh sb="2" eb="4">
      <t>キノウ</t>
    </rPh>
    <rPh sb="4" eb="6">
      <t>ビョウイン</t>
    </rPh>
    <rPh sb="7" eb="9">
      <t>ショウニン</t>
    </rPh>
    <rPh sb="10" eb="12">
      <t>ウム</t>
    </rPh>
    <phoneticPr fontId="1"/>
  </si>
  <si>
    <t>合計</t>
    <rPh sb="0" eb="2">
      <t>ゴウケイ</t>
    </rPh>
    <phoneticPr fontId="1"/>
  </si>
  <si>
    <t>実習に係る緊急時の対応に係る手順を記載した文書</t>
    <rPh sb="0" eb="2">
      <t>ジッシュウ</t>
    </rPh>
    <rPh sb="3" eb="4">
      <t>カカワ</t>
    </rPh>
    <rPh sb="5" eb="8">
      <t>キンキュウジ</t>
    </rPh>
    <rPh sb="9" eb="11">
      <t>タイオウ</t>
    </rPh>
    <rPh sb="12" eb="13">
      <t>カカワ</t>
    </rPh>
    <rPh sb="14" eb="16">
      <t>テジュン</t>
    </rPh>
    <rPh sb="17" eb="19">
      <t>キサイ</t>
    </rPh>
    <rPh sb="21" eb="23">
      <t>ブンショ</t>
    </rPh>
    <phoneticPr fontId="1"/>
  </si>
  <si>
    <t>患者の相談に応じる責任者</t>
    <rPh sb="0" eb="2">
      <t>カンジャ</t>
    </rPh>
    <rPh sb="3" eb="5">
      <t>ソウダン</t>
    </rPh>
    <rPh sb="6" eb="7">
      <t>オウ</t>
    </rPh>
    <rPh sb="9" eb="12">
      <t>セキニンシャ</t>
    </rPh>
    <phoneticPr fontId="1"/>
  </si>
  <si>
    <t>備考</t>
    <rPh sb="0" eb="2">
      <t>ビコウ</t>
    </rPh>
    <phoneticPr fontId="1"/>
  </si>
  <si>
    <t>実習に係る患者からの相談に応じる体制の確保状況</t>
    <rPh sb="21" eb="23">
      <t>ジョウキョウ</t>
    </rPh>
    <phoneticPr fontId="1"/>
  </si>
  <si>
    <t>相談窓口に関する掲示物の掲示板等への掲載</t>
    <rPh sb="0" eb="2">
      <t>ソウダン</t>
    </rPh>
    <rPh sb="2" eb="4">
      <t>マドグチ</t>
    </rPh>
    <rPh sb="5" eb="6">
      <t>カン</t>
    </rPh>
    <rPh sb="8" eb="11">
      <t>ケイジブツ</t>
    </rPh>
    <rPh sb="12" eb="15">
      <t>ケイジバン</t>
    </rPh>
    <rPh sb="15" eb="16">
      <t>トウ</t>
    </rPh>
    <rPh sb="18" eb="20">
      <t>ケイサイ</t>
    </rPh>
    <phoneticPr fontId="1"/>
  </si>
  <si>
    <t>掲示物等での相談に応じる時間の明示</t>
    <rPh sb="0" eb="3">
      <t>ケイジブツ</t>
    </rPh>
    <rPh sb="3" eb="4">
      <t>トウ</t>
    </rPh>
    <rPh sb="6" eb="8">
      <t>ソウダン</t>
    </rPh>
    <rPh sb="9" eb="10">
      <t>オウ</t>
    </rPh>
    <rPh sb="12" eb="14">
      <t>ジカン</t>
    </rPh>
    <rPh sb="15" eb="17">
      <t>メイジ</t>
    </rPh>
    <phoneticPr fontId="1"/>
  </si>
  <si>
    <t>相談窓口であることがわかる看板等の設置</t>
    <rPh sb="0" eb="2">
      <t>ソウダン</t>
    </rPh>
    <rPh sb="2" eb="4">
      <t>マドグチ</t>
    </rPh>
    <rPh sb="13" eb="15">
      <t>カンバン</t>
    </rPh>
    <rPh sb="15" eb="16">
      <t>トウ</t>
    </rPh>
    <rPh sb="17" eb="19">
      <t>セッチ</t>
    </rPh>
    <phoneticPr fontId="1"/>
  </si>
  <si>
    <t>掲示物等での相談窓口の場所の明示</t>
    <rPh sb="0" eb="3">
      <t>ケイジブツ</t>
    </rPh>
    <rPh sb="3" eb="4">
      <t>トウ</t>
    </rPh>
    <rPh sb="6" eb="8">
      <t>ソウダン</t>
    </rPh>
    <rPh sb="8" eb="10">
      <t>マドグチ</t>
    </rPh>
    <rPh sb="11" eb="13">
      <t>バショ</t>
    </rPh>
    <rPh sb="14" eb="16">
      <t>メイジ</t>
    </rPh>
    <phoneticPr fontId="1"/>
  </si>
  <si>
    <r>
      <t>「</t>
    </r>
    <r>
      <rPr>
        <sz val="20"/>
        <color rgb="FFFF0000"/>
        <rFont val="ＭＳ Ｐゴシック"/>
        <family val="3"/>
        <charset val="128"/>
        <scheme val="minor"/>
      </rPr>
      <t>【見本】別紙2-2</t>
    </r>
    <r>
      <rPr>
        <sz val="20"/>
        <color theme="0"/>
        <rFont val="ＭＳ Ｐゴシック"/>
        <family val="3"/>
        <charset val="128"/>
        <scheme val="minor"/>
      </rPr>
      <t>」シートを参考に、申請（様式2別紙2-2）作成のための入力をお願いします。</t>
    </r>
    <rPh sb="2" eb="4">
      <t>ミホン</t>
    </rPh>
    <rPh sb="5" eb="7">
      <t>ベッシ</t>
    </rPh>
    <rPh sb="15" eb="17">
      <t>サンコウ</t>
    </rPh>
    <rPh sb="19" eb="21">
      <t>シンセイ</t>
    </rPh>
    <rPh sb="22" eb="24">
      <t>ヨウシキ</t>
    </rPh>
    <rPh sb="25" eb="27">
      <t>ベッシ</t>
    </rPh>
    <rPh sb="31" eb="33">
      <t>サクセイ</t>
    </rPh>
    <rPh sb="37" eb="39">
      <t>ニュウリョク</t>
    </rPh>
    <rPh sb="41" eb="42">
      <t>ネガ</t>
    </rPh>
    <phoneticPr fontId="1"/>
  </si>
  <si>
    <r>
      <t>申請（様式2別紙2-2）に関する入力は以上です。続けて「</t>
    </r>
    <r>
      <rPr>
        <sz val="20"/>
        <color rgb="FFFF0000"/>
        <rFont val="ＭＳ Ｐゴシック"/>
        <family val="3"/>
        <charset val="128"/>
        <scheme val="minor"/>
      </rPr>
      <t>【入力】別紙5</t>
    </r>
    <r>
      <rPr>
        <sz val="20"/>
        <color theme="0"/>
        <rFont val="ＭＳ Ｐゴシック"/>
        <family val="3"/>
        <charset val="128"/>
        <scheme val="minor"/>
      </rPr>
      <t>」シートへの記入をお願いします。</t>
    </r>
    <rPh sb="0" eb="2">
      <t>シンセイ</t>
    </rPh>
    <rPh sb="3" eb="5">
      <t>ヨウシキ</t>
    </rPh>
    <rPh sb="6" eb="8">
      <t>ベッシ</t>
    </rPh>
    <rPh sb="13" eb="14">
      <t>カン</t>
    </rPh>
    <rPh sb="16" eb="18">
      <t>ニュウリョク</t>
    </rPh>
    <rPh sb="19" eb="21">
      <t>イジョウ</t>
    </rPh>
    <rPh sb="24" eb="25">
      <t>ツヅ</t>
    </rPh>
    <rPh sb="29" eb="31">
      <t>ニュウリョク</t>
    </rPh>
    <rPh sb="32" eb="34">
      <t>ベッシ</t>
    </rPh>
    <rPh sb="41" eb="43">
      <t>キニュウ</t>
    </rPh>
    <rPh sb="45" eb="46">
      <t>ネガ</t>
    </rPh>
    <phoneticPr fontId="1"/>
  </si>
  <si>
    <t>12．実習を行うにあたり患者に対する説明の手順を記載した文書</t>
    <rPh sb="3" eb="5">
      <t>ジッシュウ</t>
    </rPh>
    <rPh sb="6" eb="7">
      <t>オコナ</t>
    </rPh>
    <rPh sb="12" eb="14">
      <t>カンジャ</t>
    </rPh>
    <rPh sb="15" eb="16">
      <t>タイ</t>
    </rPh>
    <rPh sb="18" eb="20">
      <t>セツメイ</t>
    </rPh>
    <rPh sb="21" eb="23">
      <t>テジュン</t>
    </rPh>
    <rPh sb="24" eb="26">
      <t>キサイ</t>
    </rPh>
    <rPh sb="28" eb="30">
      <t>ブンショ</t>
    </rPh>
    <phoneticPr fontId="1"/>
  </si>
  <si>
    <t>２.所在地</t>
    <rPh sb="2" eb="5">
      <t>ショザイチ</t>
    </rPh>
    <phoneticPr fontId="1"/>
  </si>
  <si>
    <t>郵便番号</t>
    <rPh sb="0" eb="2">
      <t>ユウビン</t>
    </rPh>
    <rPh sb="2" eb="4">
      <t>バンゴウ</t>
    </rPh>
    <phoneticPr fontId="1"/>
  </si>
  <si>
    <t>都道府県</t>
    <rPh sb="0" eb="4">
      <t>トドウフケン</t>
    </rPh>
    <phoneticPr fontId="1"/>
  </si>
  <si>
    <t>フリガナ</t>
    <phoneticPr fontId="1"/>
  </si>
  <si>
    <t>３．電話</t>
    <rPh sb="2" eb="4">
      <t>デンワ</t>
    </rPh>
    <phoneticPr fontId="1"/>
  </si>
  <si>
    <t>５.施設の代表者の氏名</t>
    <phoneticPr fontId="1"/>
  </si>
  <si>
    <t>４．ＦＡＸ</t>
    <phoneticPr fontId="1"/>
  </si>
  <si>
    <t>フリガナ</t>
  </si>
  <si>
    <t>定員数</t>
    <rPh sb="0" eb="2">
      <t>テイイン</t>
    </rPh>
    <rPh sb="2" eb="3">
      <t>スウ</t>
    </rPh>
    <phoneticPr fontId="1"/>
  </si>
  <si>
    <t>様式２別紙２－２</t>
    <rPh sb="0" eb="2">
      <t>ヨウシキ</t>
    </rPh>
    <rPh sb="3" eb="5">
      <t>ベッシ</t>
    </rPh>
    <phoneticPr fontId="1"/>
  </si>
  <si>
    <t>８.実習を行う施設における特定行為研修期間中の特定行為に係る症例数の見込み</t>
    <rPh sb="2" eb="4">
      <t>ジッシュウ</t>
    </rPh>
    <rPh sb="5" eb="6">
      <t>オコナ</t>
    </rPh>
    <rPh sb="7" eb="9">
      <t>シセツ</t>
    </rPh>
    <rPh sb="13" eb="15">
      <t>トクテイ</t>
    </rPh>
    <rPh sb="15" eb="17">
      <t>コウイ</t>
    </rPh>
    <rPh sb="17" eb="19">
      <t>ケンシュウ</t>
    </rPh>
    <rPh sb="19" eb="22">
      <t>キカンチュウ</t>
    </rPh>
    <rPh sb="23" eb="25">
      <t>トクテイ</t>
    </rPh>
    <rPh sb="25" eb="27">
      <t>コウイ</t>
    </rPh>
    <rPh sb="28" eb="29">
      <t>カカワ</t>
    </rPh>
    <rPh sb="30" eb="32">
      <t>ショウレイ</t>
    </rPh>
    <rPh sb="32" eb="33">
      <t>スウ</t>
    </rPh>
    <rPh sb="34" eb="36">
      <t>ミコ</t>
    </rPh>
    <phoneticPr fontId="1"/>
  </si>
  <si>
    <t>特定行為名</t>
    <rPh sb="0" eb="2">
      <t>トクテイ</t>
    </rPh>
    <rPh sb="2" eb="4">
      <t>コウイ</t>
    </rPh>
    <rPh sb="4" eb="5">
      <t>メイ</t>
    </rPh>
    <phoneticPr fontId="1"/>
  </si>
  <si>
    <t>症例数の
実績(概数)</t>
    <rPh sb="0" eb="2">
      <t>ショウレイ</t>
    </rPh>
    <rPh sb="2" eb="3">
      <t>スウ</t>
    </rPh>
    <rPh sb="5" eb="7">
      <t>ジッセキ</t>
    </rPh>
    <rPh sb="8" eb="10">
      <t>ガイスウ</t>
    </rPh>
    <phoneticPr fontId="1"/>
  </si>
  <si>
    <t>症例数の
見込み</t>
    <rPh sb="0" eb="2">
      <t>ショウレイ</t>
    </rPh>
    <rPh sb="2" eb="3">
      <t>スウ</t>
    </rPh>
    <rPh sb="5" eb="7">
      <t>ミコ</t>
    </rPh>
    <phoneticPr fontId="1"/>
  </si>
  <si>
    <t>構成員</t>
    <rPh sb="0" eb="2">
      <t>コウセイ</t>
    </rPh>
    <rPh sb="2" eb="3">
      <t>イン</t>
    </rPh>
    <phoneticPr fontId="1"/>
  </si>
  <si>
    <t>実習を行う施設の管理者</t>
    <rPh sb="0" eb="2">
      <t>ジッシュウ</t>
    </rPh>
    <rPh sb="3" eb="4">
      <t>オコナ</t>
    </rPh>
    <rPh sb="5" eb="7">
      <t>シセツ</t>
    </rPh>
    <rPh sb="8" eb="11">
      <t>カンリシャ</t>
    </rPh>
    <phoneticPr fontId="1"/>
  </si>
  <si>
    <t>関係各部門の責任者</t>
    <rPh sb="0" eb="2">
      <t>カンケイ</t>
    </rPh>
    <rPh sb="2" eb="5">
      <t>カクブモン</t>
    </rPh>
    <rPh sb="6" eb="9">
      <t>セキニンシャ</t>
    </rPh>
    <phoneticPr fontId="1"/>
  </si>
  <si>
    <t>医師である指導者</t>
    <rPh sb="0" eb="2">
      <t>イシ</t>
    </rPh>
    <rPh sb="5" eb="8">
      <t>シドウシャ</t>
    </rPh>
    <phoneticPr fontId="1"/>
  </si>
  <si>
    <t>１）医師の臨床研修病院の指定の有無</t>
    <rPh sb="2" eb="4">
      <t>イシ</t>
    </rPh>
    <rPh sb="5" eb="7">
      <t>リンショウ</t>
    </rPh>
    <rPh sb="7" eb="9">
      <t>ケンシュウ</t>
    </rPh>
    <rPh sb="9" eb="11">
      <t>ビョウイン</t>
    </rPh>
    <rPh sb="12" eb="14">
      <t>シテイ</t>
    </rPh>
    <rPh sb="15" eb="17">
      <t>ウム</t>
    </rPh>
    <phoneticPr fontId="1"/>
  </si>
  <si>
    <t>人数</t>
    <rPh sb="0" eb="2">
      <t>ニンズウ</t>
    </rPh>
    <phoneticPr fontId="1"/>
  </si>
  <si>
    <t>その他</t>
    <rPh sb="2" eb="3">
      <t>タ</t>
    </rPh>
    <phoneticPr fontId="1"/>
  </si>
  <si>
    <t>合計</t>
    <rPh sb="0" eb="2">
      <t>ゴウケイ</t>
    </rPh>
    <phoneticPr fontId="1"/>
  </si>
  <si>
    <t>５）実習に係る患者からの相談に応じる体制の確保状況</t>
    <rPh sb="2" eb="4">
      <t>ジッシュウ</t>
    </rPh>
    <rPh sb="5" eb="6">
      <t>カカワ</t>
    </rPh>
    <rPh sb="7" eb="9">
      <t>カンジャ</t>
    </rPh>
    <rPh sb="12" eb="14">
      <t>ソウダン</t>
    </rPh>
    <rPh sb="15" eb="16">
      <t>オウ</t>
    </rPh>
    <rPh sb="18" eb="20">
      <t>タイセイ</t>
    </rPh>
    <rPh sb="21" eb="23">
      <t>カクホ</t>
    </rPh>
    <rPh sb="23" eb="25">
      <t>ジョウキョウ</t>
    </rPh>
    <phoneticPr fontId="1"/>
  </si>
  <si>
    <t>役職</t>
    <rPh sb="0" eb="2">
      <t>ヤクショク</t>
    </rPh>
    <phoneticPr fontId="1"/>
  </si>
  <si>
    <t>備考</t>
    <rPh sb="0" eb="2">
      <t>ビコウ</t>
    </rPh>
    <phoneticPr fontId="1"/>
  </si>
  <si>
    <t>１２．実習を行うに当たり患者に対する説明の手順を記載した文書</t>
    <rPh sb="3" eb="5">
      <t>ジッシュウ</t>
    </rPh>
    <rPh sb="6" eb="7">
      <t>オコナ</t>
    </rPh>
    <rPh sb="9" eb="10">
      <t>ア</t>
    </rPh>
    <rPh sb="12" eb="14">
      <t>カンジャ</t>
    </rPh>
    <rPh sb="15" eb="16">
      <t>タイ</t>
    </rPh>
    <rPh sb="18" eb="20">
      <t>セツメイ</t>
    </rPh>
    <rPh sb="21" eb="23">
      <t>テジュン</t>
    </rPh>
    <rPh sb="24" eb="26">
      <t>キサイ</t>
    </rPh>
    <rPh sb="28" eb="30">
      <t>ブンショ</t>
    </rPh>
    <phoneticPr fontId="1"/>
  </si>
  <si>
    <t>患者層⑤</t>
    <phoneticPr fontId="1"/>
  </si>
  <si>
    <t>患者層④</t>
    <phoneticPr fontId="1"/>
  </si>
  <si>
    <t>11 5)</t>
    <phoneticPr fontId="1"/>
  </si>
  <si>
    <t>11 4)</t>
    <phoneticPr fontId="1"/>
  </si>
  <si>
    <t>11 3)</t>
    <phoneticPr fontId="1"/>
  </si>
  <si>
    <t>11 2)</t>
    <phoneticPr fontId="1"/>
  </si>
  <si>
    <t>11 1)</t>
    <phoneticPr fontId="1"/>
  </si>
  <si>
    <t>記入不要</t>
    <phoneticPr fontId="1"/>
  </si>
  <si>
    <t>医学教育用シミュレーター及び医学教育用ビデオ等の教材の整備状況</t>
    <phoneticPr fontId="1"/>
  </si>
  <si>
    <t>記入不要</t>
    <phoneticPr fontId="1"/>
  </si>
  <si>
    <t>通信により行う場合の環境の整備状況</t>
    <phoneticPr fontId="1"/>
  </si>
  <si>
    <t>-</t>
    <phoneticPr fontId="1"/>
  </si>
  <si>
    <t>-</t>
    <phoneticPr fontId="1"/>
  </si>
  <si>
    <t>フリガナ（法人名等）</t>
    <rPh sb="5" eb="7">
      <t>ホウジン</t>
    </rPh>
    <rPh sb="7" eb="8">
      <t>メイ</t>
    </rPh>
    <rPh sb="8" eb="9">
      <t>トウ</t>
    </rPh>
    <phoneticPr fontId="1"/>
  </si>
  <si>
    <t>フリガナ（病院名）</t>
    <rPh sb="5" eb="7">
      <t>ビョウイン</t>
    </rPh>
    <rPh sb="7" eb="8">
      <t>メイ</t>
    </rPh>
    <phoneticPr fontId="1"/>
  </si>
  <si>
    <t>-</t>
    <phoneticPr fontId="1"/>
  </si>
  <si>
    <t>フリガナ（住所）</t>
    <rPh sb="5" eb="7">
      <t>ジュウショ</t>
    </rPh>
    <phoneticPr fontId="1"/>
  </si>
  <si>
    <t>（セイ）</t>
    <phoneticPr fontId="1"/>
  </si>
  <si>
    <t>（メイ）</t>
    <phoneticPr fontId="1"/>
  </si>
  <si>
    <t>栄養に係るカテーテル管理
（中心静脈カテーテル管理）関連</t>
    <phoneticPr fontId="1"/>
  </si>
  <si>
    <t>栄養に係るカテーテル管理
（末梢留置型中心静脈注射用カテーテル管理）関連</t>
    <phoneticPr fontId="1"/>
  </si>
  <si>
    <t>栄養に係るカテーテル管理
（末梢留置型中心静脈注射用カテーテル管理）関連</t>
    <phoneticPr fontId="1"/>
  </si>
  <si>
    <t>１．施設の名称
名称</t>
    <rPh sb="8" eb="10">
      <t>メイショウ</t>
    </rPh>
    <phoneticPr fontId="1"/>
  </si>
  <si>
    <t>２．施設の所在地
郵便番号</t>
    <rPh sb="9" eb="13">
      <t>ユウビンバンゴウ</t>
    </rPh>
    <phoneticPr fontId="1"/>
  </si>
  <si>
    <t>２．施設の所在地
都道府県</t>
    <rPh sb="10" eb="14">
      <t>トドウフケン</t>
    </rPh>
    <phoneticPr fontId="1"/>
  </si>
  <si>
    <t>２．施設の所在地
市区町村</t>
    <rPh sb="10" eb="12">
      <t>シク</t>
    </rPh>
    <rPh sb="12" eb="14">
      <t>チョウソン</t>
    </rPh>
    <phoneticPr fontId="1"/>
  </si>
  <si>
    <t>５．施設の代表者の氏名
氏名</t>
    <rPh sb="13" eb="15">
      <t>シメイ</t>
    </rPh>
    <phoneticPr fontId="1"/>
  </si>
  <si>
    <t>２．施設の所在地
フリガナ</t>
    <phoneticPr fontId="1"/>
  </si>
  <si>
    <t>５．施設の代表者の
氏名
フリガナ</t>
    <phoneticPr fontId="1"/>
  </si>
  <si>
    <t>３．施設の電話</t>
    <rPh sb="5" eb="7">
      <t>デンワ</t>
    </rPh>
    <phoneticPr fontId="1"/>
  </si>
  <si>
    <t>４．施設のFAX</t>
    <phoneticPr fontId="1"/>
  </si>
  <si>
    <t>６．特定行為研修の実施
　責任者の氏名等
フリガナ</t>
    <phoneticPr fontId="1"/>
  </si>
  <si>
    <t>６．特定行為研修の実施
　責任者の氏名等
氏名</t>
    <rPh sb="22" eb="24">
      <t>シメイ</t>
    </rPh>
    <phoneticPr fontId="1"/>
  </si>
  <si>
    <t>６．特定行為研修の実施
　責任者の氏名等
職種</t>
    <rPh sb="22" eb="24">
      <t>ショクシュ</t>
    </rPh>
    <phoneticPr fontId="1"/>
  </si>
  <si>
    <t>６．特定行為研修の実施
　責任者の氏名等
役職</t>
    <rPh sb="22" eb="24">
      <t>ヤクショク</t>
    </rPh>
    <phoneticPr fontId="1"/>
  </si>
  <si>
    <t>７．当該施設で行う特定行為研修
科目の名称　２</t>
    <phoneticPr fontId="1"/>
  </si>
  <si>
    <t>７．当該施設で行う特定行為研修
定員数</t>
    <rPh sb="19" eb="20">
      <t>スウ</t>
    </rPh>
    <phoneticPr fontId="1"/>
  </si>
  <si>
    <t>１１．　３）
実習に係る安全管理に関する組織の設置状況
実習を行う施設の管理者</t>
    <phoneticPr fontId="1"/>
  </si>
  <si>
    <t>１１．　３）
実習に係る安全管理に関する組織の設置状況
関係各部門の責任者</t>
    <phoneticPr fontId="1"/>
  </si>
  <si>
    <t>１１．　３）
実習に係る安全管理に関する組織の設置状況
医師である指導者</t>
    <phoneticPr fontId="1"/>
  </si>
  <si>
    <t>１１．　３）
実習に係る安全管理に関する組織の設置状況
その他</t>
    <rPh sb="31" eb="32">
      <t>タ</t>
    </rPh>
    <phoneticPr fontId="1"/>
  </si>
  <si>
    <t>１１． 4)
実習に係る緊急時の対応に係る手順を記載した文書</t>
    <rPh sb="7" eb="9">
      <t>ジッシュウ</t>
    </rPh>
    <rPh sb="10" eb="11">
      <t>カカワ</t>
    </rPh>
    <rPh sb="12" eb="15">
      <t>キンキュウジ</t>
    </rPh>
    <rPh sb="16" eb="18">
      <t>タイオウ</t>
    </rPh>
    <rPh sb="19" eb="20">
      <t>カカワ</t>
    </rPh>
    <rPh sb="21" eb="23">
      <t>テジュン</t>
    </rPh>
    <rPh sb="24" eb="26">
      <t>キサイ</t>
    </rPh>
    <rPh sb="28" eb="30">
      <t>ブンショ</t>
    </rPh>
    <phoneticPr fontId="1"/>
  </si>
  <si>
    <t>１１．5）
実習に係る患者からの相談に応じる体制の確保状況
患者の相談に応じる責任者の氏名等：氏名</t>
    <rPh sb="48" eb="50">
      <t>シメイ</t>
    </rPh>
    <phoneticPr fontId="1"/>
  </si>
  <si>
    <t>１１．5）
実習に係る患者からの相談に応じる体制の確保状況
患者の相談に応じる責任者の氏名等：職種</t>
    <phoneticPr fontId="1"/>
  </si>
  <si>
    <t>１１．5）
実習に係る患者からの相談に応じる体制の確保状況
患者の相談に応じる責任者の氏名等：役職</t>
    <rPh sb="48" eb="50">
      <t>ヤクショク</t>
    </rPh>
    <phoneticPr fontId="1"/>
  </si>
  <si>
    <t>１１．5）
実習に係る患者からの相談に応じる体制の確保状況
患者の相談に応じる責任者
備考</t>
    <rPh sb="44" eb="46">
      <t>ビコウ</t>
    </rPh>
    <phoneticPr fontId="1"/>
  </si>
  <si>
    <t>１１．5）
実習に係る患者からの相談に応じる体制の確保状況
患者の相談に追い実相談窓口の設置</t>
    <rPh sb="31" eb="33">
      <t>カンジャ</t>
    </rPh>
    <rPh sb="34" eb="36">
      <t>ソウダン</t>
    </rPh>
    <rPh sb="37" eb="38">
      <t>オ</t>
    </rPh>
    <rPh sb="39" eb="40">
      <t>ジツ</t>
    </rPh>
    <rPh sb="40" eb="42">
      <t>ソウダン</t>
    </rPh>
    <rPh sb="42" eb="44">
      <t>マドグチ</t>
    </rPh>
    <rPh sb="45" eb="47">
      <t>セッチ</t>
    </rPh>
    <phoneticPr fontId="1"/>
  </si>
  <si>
    <t>１１．5）
実習に係る患者からの相談に応じる体制の確保状況
相談窓口に関する掲示物の掲示板等への掲載</t>
    <rPh sb="31" eb="33">
      <t>ソウダン</t>
    </rPh>
    <rPh sb="33" eb="35">
      <t>マドグチ</t>
    </rPh>
    <rPh sb="36" eb="37">
      <t>カン</t>
    </rPh>
    <rPh sb="39" eb="42">
      <t>ケイジブツ</t>
    </rPh>
    <rPh sb="43" eb="46">
      <t>ケイジバン</t>
    </rPh>
    <rPh sb="46" eb="47">
      <t>トウ</t>
    </rPh>
    <rPh sb="49" eb="51">
      <t>ケイサイ</t>
    </rPh>
    <phoneticPr fontId="1"/>
  </si>
  <si>
    <t>１１．5）
実習に係る患者からの相談に応じる体制の確保状況
相談窓口であることがわかる看板等の設置</t>
    <rPh sb="31" eb="33">
      <t>ソウダン</t>
    </rPh>
    <rPh sb="33" eb="35">
      <t>マドグチ</t>
    </rPh>
    <rPh sb="44" eb="46">
      <t>カンバン</t>
    </rPh>
    <rPh sb="46" eb="47">
      <t>トウ</t>
    </rPh>
    <rPh sb="48" eb="50">
      <t>セッチ</t>
    </rPh>
    <phoneticPr fontId="1"/>
  </si>
  <si>
    <t>１１．5）
実習に係る患者からの相談に応じる体制の確保状況
掲示物等での相談窓口の場所の明示</t>
    <rPh sb="31" eb="34">
      <t>ケイジブツ</t>
    </rPh>
    <rPh sb="34" eb="35">
      <t>トウ</t>
    </rPh>
    <rPh sb="37" eb="39">
      <t>ソウダン</t>
    </rPh>
    <rPh sb="39" eb="41">
      <t>マドグチ</t>
    </rPh>
    <rPh sb="42" eb="44">
      <t>バショ</t>
    </rPh>
    <rPh sb="45" eb="47">
      <t>メイジ</t>
    </rPh>
    <phoneticPr fontId="1"/>
  </si>
  <si>
    <t>１１．２）
特定機能病院の承認の有無</t>
    <rPh sb="6" eb="8">
      <t>トクテイ</t>
    </rPh>
    <rPh sb="8" eb="10">
      <t>キノウ</t>
    </rPh>
    <rPh sb="10" eb="12">
      <t>ビョウイン</t>
    </rPh>
    <rPh sb="13" eb="15">
      <t>ショウニン</t>
    </rPh>
    <rPh sb="16" eb="18">
      <t>ウム</t>
    </rPh>
    <phoneticPr fontId="1"/>
  </si>
  <si>
    <t>○</t>
    <phoneticPr fontId="1"/>
  </si>
  <si>
    <t>施設識別番号</t>
    <rPh sb="0" eb="2">
      <t>シセツ</t>
    </rPh>
    <rPh sb="2" eb="4">
      <t>シキベツ</t>
    </rPh>
    <rPh sb="4" eb="6">
      <t>バンゴウ</t>
    </rPh>
    <phoneticPr fontId="1"/>
  </si>
  <si>
    <t>初回申請年月</t>
    <rPh sb="0" eb="2">
      <t>ショカイ</t>
    </rPh>
    <rPh sb="2" eb="4">
      <t>シンセイ</t>
    </rPh>
    <rPh sb="4" eb="6">
      <t>ネンゲツ</t>
    </rPh>
    <phoneticPr fontId="1"/>
  </si>
  <si>
    <t>区分コード</t>
    <rPh sb="0" eb="2">
      <t>クブン</t>
    </rPh>
    <phoneticPr fontId="1"/>
  </si>
  <si>
    <t>特定行為コード</t>
    <rPh sb="0" eb="2">
      <t>トクテイ</t>
    </rPh>
    <rPh sb="2" eb="4">
      <t>コウイ</t>
    </rPh>
    <phoneticPr fontId="1"/>
  </si>
  <si>
    <t>0</t>
    <phoneticPr fontId="1"/>
  </si>
  <si>
    <t>1</t>
    <phoneticPr fontId="1"/>
  </si>
  <si>
    <t>02</t>
  </si>
  <si>
    <t>03</t>
  </si>
  <si>
    <t>04</t>
  </si>
  <si>
    <t>05</t>
  </si>
  <si>
    <t>06</t>
  </si>
  <si>
    <t>07</t>
  </si>
  <si>
    <t>08</t>
  </si>
  <si>
    <t>09</t>
  </si>
  <si>
    <t>直接動脈穿刺法による採血</t>
    <rPh sb="4" eb="5">
      <t>セン</t>
    </rPh>
    <phoneticPr fontId="12"/>
  </si>
  <si>
    <t>橈骨動脈ラインの確保</t>
    <rPh sb="0" eb="1">
      <t>トウ</t>
    </rPh>
    <phoneticPr fontId="12"/>
  </si>
  <si>
    <t xml:space="preserve">8.実習を行う施設における特定行為研修中の特定行為
</t>
    <phoneticPr fontId="1"/>
  </si>
  <si>
    <t>特定行為研修の指導者一覧</t>
  </si>
  <si>
    <t>特定行為区分名</t>
    <phoneticPr fontId="1"/>
  </si>
  <si>
    <t>2.氏名</t>
    <phoneticPr fontId="1"/>
  </si>
  <si>
    <t>3.職種</t>
    <phoneticPr fontId="1"/>
  </si>
  <si>
    <t>5.役職</t>
    <phoneticPr fontId="1"/>
  </si>
  <si>
    <t>6.臨床経験年数</t>
    <phoneticPr fontId="1"/>
  </si>
  <si>
    <t>11.教育歴</t>
    <phoneticPr fontId="1"/>
  </si>
  <si>
    <t>12.備考</t>
    <phoneticPr fontId="1"/>
  </si>
  <si>
    <t>11．教育歴</t>
    <phoneticPr fontId="1"/>
  </si>
  <si>
    <t>8．特定行為研修指導者講習会の受講経験</t>
    <phoneticPr fontId="1"/>
  </si>
  <si>
    <t>7．指導医講習会等の受講経験</t>
    <phoneticPr fontId="1"/>
  </si>
  <si>
    <t>１０．その他の研修の受講経験・資格</t>
    <phoneticPr fontId="1"/>
  </si>
  <si>
    <t>１１．　３）
実習に係る安全管理に関する組織の設置状況
合計</t>
    <rPh sb="29" eb="31">
      <t>ゴウケイ</t>
    </rPh>
    <phoneticPr fontId="1"/>
  </si>
  <si>
    <t>再掲者は含まない</t>
    <rPh sb="0" eb="2">
      <t>サイケイ</t>
    </rPh>
    <rPh sb="2" eb="3">
      <t>シャ</t>
    </rPh>
    <rPh sb="4" eb="5">
      <t>フク</t>
    </rPh>
    <phoneticPr fontId="1"/>
  </si>
  <si>
    <r>
      <rPr>
        <b/>
        <sz val="10"/>
        <color theme="1"/>
        <rFont val="ＭＳ Ｐゴシック"/>
        <family val="3"/>
        <charset val="128"/>
        <scheme val="minor"/>
      </rPr>
      <t>構成員が重複している場合はその旨がわかるように記入してください。</t>
    </r>
    <r>
      <rPr>
        <b/>
        <sz val="11"/>
        <color theme="1"/>
        <rFont val="ＭＳ Ｐゴシック"/>
        <family val="3"/>
        <charset val="128"/>
        <scheme val="minor"/>
      </rPr>
      <t xml:space="preserve">
例：うち1名再掲</t>
    </r>
    <rPh sb="0" eb="3">
      <t>コウセイイン</t>
    </rPh>
    <rPh sb="4" eb="6">
      <t>チョウフク</t>
    </rPh>
    <rPh sb="10" eb="12">
      <t>バアイ</t>
    </rPh>
    <rPh sb="15" eb="16">
      <t>ムネ</t>
    </rPh>
    <rPh sb="23" eb="25">
      <t>キニュウ</t>
    </rPh>
    <rPh sb="33" eb="34">
      <t>レイ</t>
    </rPh>
    <rPh sb="38" eb="39">
      <t>メイ</t>
    </rPh>
    <rPh sb="39" eb="41">
      <t>サイケイ</t>
    </rPh>
    <phoneticPr fontId="1"/>
  </si>
  <si>
    <t>職 種</t>
    <rPh sb="0" eb="1">
      <t>ショク</t>
    </rPh>
    <rPh sb="2" eb="3">
      <t>シュ</t>
    </rPh>
    <phoneticPr fontId="1"/>
  </si>
  <si>
    <t>役 職</t>
    <rPh sb="0" eb="1">
      <t>ヤク</t>
    </rPh>
    <rPh sb="2" eb="3">
      <t>ショク</t>
    </rPh>
    <phoneticPr fontId="1"/>
  </si>
  <si>
    <t xml:space="preserve"> </t>
    <phoneticPr fontId="1"/>
  </si>
  <si>
    <t>５．役職名</t>
    <phoneticPr fontId="1"/>
  </si>
  <si>
    <t xml:space="preserve">２．氏名
</t>
    <phoneticPr fontId="1"/>
  </si>
  <si>
    <t xml:space="preserve">３．職種
</t>
    <phoneticPr fontId="1"/>
  </si>
  <si>
    <t>4.所属団体の名称</t>
    <phoneticPr fontId="1"/>
  </si>
  <si>
    <t>7.指導医講習会等の受講経験
有:○
無:×</t>
    <phoneticPr fontId="1"/>
  </si>
  <si>
    <t>8.特定行為研修指導者講習会の受講経験
有:○
無:×</t>
    <phoneticPr fontId="1"/>
  </si>
  <si>
    <t>9.特定行為研修の修了
有:○
無:×</t>
    <phoneticPr fontId="1"/>
  </si>
  <si>
    <t>1.担当分野
（共通科目名および区分別科目名）</t>
    <rPh sb="8" eb="10">
      <t>キョウツウ</t>
    </rPh>
    <rPh sb="10" eb="12">
      <t>カモク</t>
    </rPh>
    <rPh sb="12" eb="13">
      <t>メイ</t>
    </rPh>
    <rPh sb="16" eb="18">
      <t>クブン</t>
    </rPh>
    <rPh sb="18" eb="19">
      <t>ベツ</t>
    </rPh>
    <rPh sb="19" eb="21">
      <t>カモク</t>
    </rPh>
    <rPh sb="21" eb="22">
      <t>メイ</t>
    </rPh>
    <phoneticPr fontId="1"/>
  </si>
  <si>
    <t>創傷管理関連</t>
    <phoneticPr fontId="1"/>
  </si>
  <si>
    <t>区分ごとの表示順</t>
    <rPh sb="0" eb="2">
      <t>クブン</t>
    </rPh>
    <rPh sb="5" eb="7">
      <t>ヒョウジ</t>
    </rPh>
    <rPh sb="7" eb="8">
      <t>ジュン</t>
    </rPh>
    <phoneticPr fontId="1"/>
  </si>
  <si>
    <t>区分名</t>
    <rPh sb="0" eb="2">
      <t>クブン</t>
    </rPh>
    <rPh sb="2" eb="3">
      <t>メイ</t>
    </rPh>
    <phoneticPr fontId="1"/>
  </si>
  <si>
    <t>区分名＋表示順</t>
    <rPh sb="0" eb="2">
      <t>クブン</t>
    </rPh>
    <rPh sb="2" eb="3">
      <t>メイ</t>
    </rPh>
    <rPh sb="4" eb="6">
      <t>ヒョウジ</t>
    </rPh>
    <rPh sb="6" eb="7">
      <t>ジュン</t>
    </rPh>
    <phoneticPr fontId="1"/>
  </si>
  <si>
    <t>氏名が正しく表示されていますか？</t>
    <rPh sb="0" eb="2">
      <t>シメイ</t>
    </rPh>
    <rPh sb="3" eb="4">
      <t>タダ</t>
    </rPh>
    <rPh sb="6" eb="8">
      <t>ヒョウジ</t>
    </rPh>
    <phoneticPr fontId="1"/>
  </si>
  <si>
    <t>特定行為研修の修了区分リスト</t>
    <rPh sb="9" eb="11">
      <t>クブン</t>
    </rPh>
    <phoneticPr fontId="1"/>
  </si>
  <si>
    <t>提出先リスト</t>
    <rPh sb="0" eb="2">
      <t>テイシュツ</t>
    </rPh>
    <rPh sb="2" eb="3">
      <t>サキ</t>
    </rPh>
    <phoneticPr fontId="1"/>
  </si>
  <si>
    <t>直近の申請コース</t>
    <rPh sb="0" eb="2">
      <t>チョッキン</t>
    </rPh>
    <rPh sb="3" eb="5">
      <t>シンセイ</t>
    </rPh>
    <phoneticPr fontId="1"/>
  </si>
  <si>
    <t>１．施設の名称
フリガナ</t>
    <phoneticPr fontId="1"/>
  </si>
  <si>
    <t>１１．１）
医師の臨床研修病院の指定の有無</t>
    <rPh sb="6" eb="8">
      <t>イシ</t>
    </rPh>
    <rPh sb="9" eb="11">
      <t>リンショウ</t>
    </rPh>
    <rPh sb="11" eb="13">
      <t>ケンシュウ</t>
    </rPh>
    <rPh sb="13" eb="15">
      <t>ビョウイン</t>
    </rPh>
    <rPh sb="16" eb="18">
      <t>シテイ</t>
    </rPh>
    <rPh sb="19" eb="21">
      <t>ウム</t>
    </rPh>
    <phoneticPr fontId="1"/>
  </si>
  <si>
    <t>１１．5）
実習に係る患者からの相談に応じる体制の確保状況
掲示物等での相談に応じる時間の明示</t>
    <rPh sb="31" eb="34">
      <t>ケイジブツ</t>
    </rPh>
    <rPh sb="34" eb="35">
      <t>トウ</t>
    </rPh>
    <rPh sb="37" eb="39">
      <t>ソウダン</t>
    </rPh>
    <rPh sb="40" eb="41">
      <t>オウ</t>
    </rPh>
    <rPh sb="43" eb="45">
      <t>ジカン</t>
    </rPh>
    <rPh sb="46" eb="48">
      <t>メイジ</t>
    </rPh>
    <phoneticPr fontId="1"/>
  </si>
  <si>
    <t>症例数の見込み</t>
    <rPh sb="0" eb="2">
      <t>ショウレイ</t>
    </rPh>
    <rPh sb="2" eb="3">
      <t>スウ</t>
    </rPh>
    <rPh sb="4" eb="6">
      <t>ミコ</t>
    </rPh>
    <phoneticPr fontId="1"/>
  </si>
  <si>
    <t>年間症例数の実績</t>
    <rPh sb="0" eb="2">
      <t>ネンカン</t>
    </rPh>
    <rPh sb="2" eb="4">
      <t>ショウレイ</t>
    </rPh>
    <rPh sb="4" eb="5">
      <t>スウ</t>
    </rPh>
    <rPh sb="6" eb="8">
      <t>ジッセキ</t>
    </rPh>
    <phoneticPr fontId="3"/>
  </si>
  <si>
    <t>３）実習に係る安全管理に関する組織の設置状況</t>
    <rPh sb="2" eb="4">
      <t>ジッシュウ</t>
    </rPh>
    <rPh sb="5" eb="6">
      <t>カカワ</t>
    </rPh>
    <rPh sb="7" eb="9">
      <t>アンゼン</t>
    </rPh>
    <rPh sb="9" eb="11">
      <t>カンリ</t>
    </rPh>
    <rPh sb="12" eb="13">
      <t>カン</t>
    </rPh>
    <rPh sb="15" eb="17">
      <t>ソシキ</t>
    </rPh>
    <rPh sb="18" eb="20">
      <t>セッチ</t>
    </rPh>
    <rPh sb="20" eb="22">
      <t>ジョウキョウ</t>
    </rPh>
    <phoneticPr fontId="1"/>
  </si>
  <si>
    <t>特定行為区分マスタ</t>
    <rPh sb="0" eb="2">
      <t>トクテイ</t>
    </rPh>
    <rPh sb="2" eb="4">
      <t>コウイ</t>
    </rPh>
    <rPh sb="4" eb="6">
      <t>クブン</t>
    </rPh>
    <phoneticPr fontId="1"/>
  </si>
  <si>
    <t>教科目別科目マスタ</t>
    <rPh sb="0" eb="1">
      <t>キョウ</t>
    </rPh>
    <rPh sb="1" eb="3">
      <t>カモク</t>
    </rPh>
    <rPh sb="3" eb="4">
      <t>ベツ</t>
    </rPh>
    <rPh sb="4" eb="6">
      <t>カモク</t>
    </rPh>
    <phoneticPr fontId="1"/>
  </si>
  <si>
    <t>特定行為マスタ</t>
    <rPh sb="0" eb="2">
      <t>トクテイ</t>
    </rPh>
    <rPh sb="2" eb="4">
      <t>コウイ</t>
    </rPh>
    <phoneticPr fontId="1"/>
  </si>
  <si>
    <r>
      <rPr>
        <sz val="10"/>
        <color theme="1"/>
        <rFont val="ＭＳ Ｐゴシック"/>
        <family val="2"/>
        <charset val="128"/>
      </rPr>
      <t>特定行為区分</t>
    </r>
    <rPh sb="0" eb="2">
      <t>トクテイ</t>
    </rPh>
    <rPh sb="2" eb="4">
      <t>コウイ</t>
    </rPh>
    <rPh sb="4" eb="6">
      <t>クブン</t>
    </rPh>
    <phoneticPr fontId="1"/>
  </si>
  <si>
    <t>科目名</t>
    <rPh sb="0" eb="2">
      <t>カモク</t>
    </rPh>
    <rPh sb="2" eb="3">
      <t>メイ</t>
    </rPh>
    <phoneticPr fontId="1"/>
  </si>
  <si>
    <r>
      <rPr>
        <sz val="10"/>
        <color theme="1"/>
        <rFont val="ＭＳ Ｐゴシック"/>
        <family val="2"/>
        <charset val="128"/>
      </rPr>
      <t>科目コード</t>
    </r>
    <rPh sb="0" eb="2">
      <t>カモク</t>
    </rPh>
    <phoneticPr fontId="1"/>
  </si>
  <si>
    <r>
      <rPr>
        <sz val="10"/>
        <color theme="1"/>
        <rFont val="ＭＳ Ｐゴシック"/>
        <family val="2"/>
        <charset val="128"/>
      </rPr>
      <t>教科目コード</t>
    </r>
    <rPh sb="0" eb="1">
      <t>キョウ</t>
    </rPh>
    <rPh sb="1" eb="3">
      <t>カモク</t>
    </rPh>
    <phoneticPr fontId="1"/>
  </si>
  <si>
    <r>
      <rPr>
        <sz val="10"/>
        <color theme="1"/>
        <rFont val="ＭＳ Ｐゴシック"/>
        <family val="2"/>
        <charset val="128"/>
      </rPr>
      <t>教科目コード</t>
    </r>
    <rPh sb="0" eb="1">
      <t>キョウ</t>
    </rPh>
    <rPh sb="1" eb="3">
      <t>カモク</t>
    </rPh>
    <phoneticPr fontId="16"/>
  </si>
  <si>
    <r>
      <rPr>
        <sz val="10"/>
        <color theme="1"/>
        <rFont val="ＭＳ Ｐゴシック"/>
        <family val="3"/>
        <charset val="128"/>
      </rPr>
      <t>特定行為区分</t>
    </r>
    <rPh sb="0" eb="2">
      <t>トクテイ</t>
    </rPh>
    <rPh sb="2" eb="4">
      <t>コウイ</t>
    </rPh>
    <rPh sb="4" eb="6">
      <t>クブン</t>
    </rPh>
    <phoneticPr fontId="1"/>
  </si>
  <si>
    <r>
      <rPr>
        <sz val="10"/>
        <color theme="1"/>
        <rFont val="ＭＳ Ｐゴシック"/>
        <family val="2"/>
        <charset val="128"/>
      </rPr>
      <t>科目名</t>
    </r>
    <rPh sb="0" eb="3">
      <t>カモクメイ</t>
    </rPh>
    <phoneticPr fontId="1"/>
  </si>
  <si>
    <t>臨地実習の有無</t>
    <rPh sb="0" eb="2">
      <t>リンチ</t>
    </rPh>
    <rPh sb="2" eb="4">
      <t>ジッシュウ</t>
    </rPh>
    <rPh sb="5" eb="7">
      <t>ウム</t>
    </rPh>
    <phoneticPr fontId="1"/>
  </si>
  <si>
    <t>教科目別科目コード</t>
    <rPh sb="0" eb="1">
      <t>キョウ</t>
    </rPh>
    <rPh sb="1" eb="3">
      <t>カモク</t>
    </rPh>
    <rPh sb="3" eb="4">
      <t>ベツ</t>
    </rPh>
    <rPh sb="4" eb="6">
      <t>カモク</t>
    </rPh>
    <phoneticPr fontId="1"/>
  </si>
  <si>
    <r>
      <rPr>
        <sz val="10"/>
        <color theme="1"/>
        <rFont val="ＭＳ Ｐゴシック"/>
        <family val="3"/>
        <charset val="128"/>
      </rPr>
      <t>特定行為区分</t>
    </r>
    <rPh sb="0" eb="2">
      <t>トクテイ</t>
    </rPh>
    <rPh sb="2" eb="4">
      <t>コウイ</t>
    </rPh>
    <rPh sb="4" eb="6">
      <t>クブン</t>
    </rPh>
    <phoneticPr fontId="16"/>
  </si>
  <si>
    <r>
      <rPr>
        <sz val="10"/>
        <color theme="1"/>
        <rFont val="ＭＳ Ｐゴシック"/>
        <family val="2"/>
        <charset val="128"/>
      </rPr>
      <t>特定行為</t>
    </r>
    <rPh sb="0" eb="2">
      <t>トクテイ</t>
    </rPh>
    <rPh sb="2" eb="4">
      <t>コウイ</t>
    </rPh>
    <phoneticPr fontId="1"/>
  </si>
  <si>
    <t>科目コード</t>
    <rPh sb="0" eb="2">
      <t>カモク</t>
    </rPh>
    <phoneticPr fontId="1"/>
  </si>
  <si>
    <t>教科目コード</t>
    <rPh sb="0" eb="1">
      <t>キョウ</t>
    </rPh>
    <rPh sb="1" eb="3">
      <t>カモク</t>
    </rPh>
    <phoneticPr fontId="1"/>
  </si>
  <si>
    <r>
      <rPr>
        <sz val="10"/>
        <color theme="1"/>
        <rFont val="ＭＳ Ｐゴシック"/>
        <family val="3"/>
        <charset val="128"/>
      </rPr>
      <t>栄養及び水分管理に係る薬剤投与関連</t>
    </r>
  </si>
  <si>
    <t>特定行為研修区分別科目</t>
  </si>
  <si>
    <t>8001</t>
  </si>
  <si>
    <t>－</t>
    <phoneticPr fontId="1"/>
  </si>
  <si>
    <r>
      <rPr>
        <sz val="10"/>
        <color theme="1"/>
        <rFont val="ＭＳ Ｐゴシック"/>
        <family val="3"/>
        <charset val="128"/>
      </rPr>
      <t>臨床病態生理学</t>
    </r>
  </si>
  <si>
    <t>0</t>
    <phoneticPr fontId="1"/>
  </si>
  <si>
    <t>01</t>
  </si>
  <si>
    <t>0000</t>
  </si>
  <si>
    <r>
      <rPr>
        <sz val="10"/>
        <color theme="1"/>
        <rFont val="ＭＳ Ｐゴシック"/>
        <family val="3"/>
        <charset val="128"/>
      </rPr>
      <t>栄養及び水分管理に係る薬剤投与関連</t>
    </r>
    <r>
      <rPr>
        <sz val="10"/>
        <color theme="1"/>
        <rFont val="Arial"/>
        <family val="2"/>
      </rPr>
      <t xml:space="preserve"> </t>
    </r>
  </si>
  <si>
    <r>
      <rPr>
        <sz val="10"/>
        <color theme="1"/>
        <rFont val="ＭＳ Ｐゴシック"/>
        <family val="3"/>
        <charset val="128"/>
      </rPr>
      <t>持続点滴中の高カロリー輸液の投与量の調整</t>
    </r>
  </si>
  <si>
    <t>801</t>
  </si>
  <si>
    <r>
      <rPr>
        <sz val="10"/>
        <color theme="1"/>
        <rFont val="ＭＳ Ｐゴシック"/>
        <family val="3"/>
        <charset val="128"/>
      </rPr>
      <t>呼吸器（気道確保に係るもの）関連</t>
    </r>
    <phoneticPr fontId="16"/>
  </si>
  <si>
    <t>8002</t>
  </si>
  <si>
    <t>－</t>
    <phoneticPr fontId="1"/>
  </si>
  <si>
    <r>
      <rPr>
        <sz val="10"/>
        <color theme="1"/>
        <rFont val="ＭＳ Ｐゴシック"/>
        <family val="3"/>
        <charset val="128"/>
      </rPr>
      <t>臨床推論</t>
    </r>
  </si>
  <si>
    <r>
      <rPr>
        <sz val="10"/>
        <color theme="1"/>
        <rFont val="ＭＳ Ｐゴシック"/>
        <family val="3"/>
        <charset val="128"/>
      </rPr>
      <t>脱水症状に対する輸液による補正</t>
    </r>
  </si>
  <si>
    <t>802</t>
  </si>
  <si>
    <r>
      <rPr>
        <sz val="10"/>
        <color theme="1"/>
        <rFont val="ＭＳ Ｐゴシック"/>
        <family val="3"/>
        <charset val="128"/>
      </rPr>
      <t>呼吸器（人工呼吸療法に係るもの）関連</t>
    </r>
    <phoneticPr fontId="16"/>
  </si>
  <si>
    <t>8003</t>
  </si>
  <si>
    <r>
      <rPr>
        <sz val="10"/>
        <color theme="1"/>
        <rFont val="ＭＳ Ｐゴシック"/>
        <family val="3"/>
        <charset val="128"/>
      </rPr>
      <t>フィジカルアセスメント</t>
    </r>
  </si>
  <si>
    <r>
      <rPr>
        <sz val="10"/>
        <color theme="1"/>
        <rFont val="ＭＳ Ｐゴシック"/>
        <family val="3"/>
        <charset val="128"/>
      </rPr>
      <t>呼吸器（気道確保に係るもの）関連</t>
    </r>
    <r>
      <rPr>
        <sz val="10"/>
        <color theme="1"/>
        <rFont val="Arial"/>
        <family val="2"/>
      </rPr>
      <t xml:space="preserve"> </t>
    </r>
  </si>
  <si>
    <t>経口用気管チューブ又は経鼻用気管チューブの位置の調整</t>
    <phoneticPr fontId="1"/>
  </si>
  <si>
    <t>803</t>
  </si>
  <si>
    <r>
      <rPr>
        <sz val="10"/>
        <color theme="1"/>
        <rFont val="ＭＳ Ｐゴシック"/>
        <family val="3"/>
        <charset val="128"/>
      </rPr>
      <t>呼吸器（長期呼吸療法に係るもの）関連</t>
    </r>
    <phoneticPr fontId="16"/>
  </si>
  <si>
    <t>8004</t>
  </si>
  <si>
    <r>
      <rPr>
        <sz val="10"/>
        <color theme="1"/>
        <rFont val="ＭＳ Ｐゴシック"/>
        <family val="3"/>
        <charset val="128"/>
      </rPr>
      <t>臨床薬理学</t>
    </r>
  </si>
  <si>
    <t>0</t>
    <phoneticPr fontId="1"/>
  </si>
  <si>
    <r>
      <rPr>
        <sz val="10"/>
        <color theme="1"/>
        <rFont val="ＭＳ Ｐゴシック"/>
        <family val="3"/>
        <charset val="128"/>
      </rPr>
      <t>呼吸器（人工呼吸療法に係るもの）関連</t>
    </r>
    <r>
      <rPr>
        <sz val="10"/>
        <color theme="1"/>
        <rFont val="Arial"/>
        <family val="2"/>
      </rPr>
      <t xml:space="preserve"> </t>
    </r>
  </si>
  <si>
    <t>侵襲的陽圧換気の設定の変更</t>
    <phoneticPr fontId="1"/>
  </si>
  <si>
    <t>804</t>
  </si>
  <si>
    <r>
      <rPr>
        <sz val="10"/>
        <color theme="1"/>
        <rFont val="ＭＳ Ｐゴシック"/>
        <family val="3"/>
        <charset val="128"/>
      </rPr>
      <t>ろう孔管理関連</t>
    </r>
  </si>
  <si>
    <t>8005</t>
  </si>
  <si>
    <r>
      <rPr>
        <sz val="10"/>
        <color theme="1"/>
        <rFont val="ＭＳ Ｐゴシック"/>
        <family val="3"/>
        <charset val="128"/>
      </rPr>
      <t>疾病・臨床病態概論（主要疾病）</t>
    </r>
  </si>
  <si>
    <t>非侵襲的陽圧換気の設定の変更</t>
    <phoneticPr fontId="1"/>
  </si>
  <si>
    <t>805</t>
  </si>
  <si>
    <r>
      <rPr>
        <sz val="10"/>
        <color theme="1"/>
        <rFont val="ＭＳ Ｐゴシック"/>
        <family val="3"/>
        <charset val="128"/>
      </rPr>
      <t>栄養に係るカテーテル管理（中心静脈カテーテル管理）関連</t>
    </r>
  </si>
  <si>
    <t>8006</t>
  </si>
  <si>
    <t>－</t>
    <phoneticPr fontId="1"/>
  </si>
  <si>
    <r>
      <rPr>
        <sz val="10"/>
        <color theme="1"/>
        <rFont val="ＭＳ Ｐゴシック"/>
        <family val="3"/>
        <charset val="128"/>
      </rPr>
      <t>疾病・臨床病態概論（年齢・状況）</t>
    </r>
  </si>
  <si>
    <t>人工呼吸管理がなされている者に対する鎮静薬の投与量の調整</t>
    <phoneticPr fontId="1"/>
  </si>
  <si>
    <t>806</t>
  </si>
  <si>
    <r>
      <rPr>
        <sz val="10"/>
        <color theme="1"/>
        <rFont val="ＭＳ Ｐゴシック"/>
        <family val="3"/>
        <charset val="128"/>
      </rPr>
      <t>栄養に係るカテーテル管理（末梢留置型中心静脈注射用カテーテル管理）関連</t>
    </r>
    <phoneticPr fontId="12"/>
  </si>
  <si>
    <t>8007</t>
  </si>
  <si>
    <r>
      <rPr>
        <sz val="10"/>
        <color theme="1"/>
        <rFont val="ＭＳ Ｐゴシック"/>
        <family val="3"/>
        <charset val="128"/>
      </rPr>
      <t>医療安全学</t>
    </r>
  </si>
  <si>
    <t>0</t>
    <phoneticPr fontId="1"/>
  </si>
  <si>
    <t>人工呼吸器からの離脱</t>
    <phoneticPr fontId="1"/>
  </si>
  <si>
    <t>807</t>
  </si>
  <si>
    <r>
      <rPr>
        <sz val="10"/>
        <color theme="1"/>
        <rFont val="ＭＳ Ｐゴシック"/>
        <family val="3"/>
        <charset val="128"/>
      </rPr>
      <t>創傷管理関連</t>
    </r>
    <phoneticPr fontId="12"/>
  </si>
  <si>
    <t>8008</t>
  </si>
  <si>
    <r>
      <rPr>
        <sz val="10"/>
        <color theme="1"/>
        <rFont val="ＭＳ Ｐゴシック"/>
        <family val="3"/>
        <charset val="128"/>
      </rPr>
      <t>特定行為実践</t>
    </r>
  </si>
  <si>
    <r>
      <rPr>
        <sz val="10"/>
        <color theme="1"/>
        <rFont val="ＭＳ Ｐゴシック"/>
        <family val="3"/>
        <charset val="128"/>
      </rPr>
      <t>呼吸器（長期呼吸療法に係るもの）関連</t>
    </r>
    <r>
      <rPr>
        <sz val="10"/>
        <color theme="1"/>
        <rFont val="Arial"/>
        <family val="2"/>
      </rPr>
      <t xml:space="preserve"> </t>
    </r>
  </si>
  <si>
    <r>
      <rPr>
        <sz val="10"/>
        <color theme="1"/>
        <rFont val="ＭＳ Ｐゴシック"/>
        <family val="3"/>
        <charset val="128"/>
      </rPr>
      <t>気管カニューレの交換</t>
    </r>
  </si>
  <si>
    <t>808</t>
  </si>
  <si>
    <r>
      <rPr>
        <sz val="10"/>
        <color theme="1"/>
        <rFont val="ＭＳ Ｐゴシック"/>
        <family val="3"/>
        <charset val="128"/>
      </rPr>
      <t>創部ドレーン管理関連</t>
    </r>
    <phoneticPr fontId="16"/>
  </si>
  <si>
    <t>8009</t>
  </si>
  <si>
    <r>
      <rPr>
        <sz val="10"/>
        <color theme="1"/>
        <rFont val="ＭＳ Ｐゴシック"/>
        <family val="3"/>
        <charset val="128"/>
      </rPr>
      <t>文献検索・文献検討、情報管理</t>
    </r>
  </si>
  <si>
    <t>0</t>
    <phoneticPr fontId="1"/>
  </si>
  <si>
    <r>
      <rPr>
        <sz val="10"/>
        <color theme="1"/>
        <rFont val="ＭＳ Ｐゴシック"/>
        <family val="3"/>
        <charset val="128"/>
      </rPr>
      <t>ろう孔管理関連</t>
    </r>
    <r>
      <rPr>
        <sz val="10"/>
        <color theme="1"/>
        <rFont val="Arial"/>
        <family val="2"/>
      </rPr>
      <t xml:space="preserve"> </t>
    </r>
  </si>
  <si>
    <r>
      <rPr>
        <sz val="10"/>
        <color theme="1"/>
        <rFont val="ＭＳ Ｐゴシック"/>
        <family val="3"/>
        <charset val="128"/>
      </rPr>
      <t>胃ろうカテーテル若しくは腸ろうカテーテル又は胃ろうボタンの交換</t>
    </r>
  </si>
  <si>
    <t>809</t>
  </si>
  <si>
    <r>
      <rPr>
        <sz val="10"/>
        <color theme="1"/>
        <rFont val="ＭＳ Ｐゴシック"/>
        <family val="3"/>
        <charset val="128"/>
      </rPr>
      <t>動脈血液ガス分析関連</t>
    </r>
    <phoneticPr fontId="16"/>
  </si>
  <si>
    <t>8010</t>
  </si>
  <si>
    <r>
      <rPr>
        <sz val="10"/>
        <color theme="1"/>
        <rFont val="ＭＳ Ｐゴシック"/>
        <family val="3"/>
        <charset val="128"/>
      </rPr>
      <t>栄養及び水分管理に係る薬剤投与の管理の基本</t>
    </r>
  </si>
  <si>
    <r>
      <rPr>
        <sz val="10"/>
        <color theme="1"/>
        <rFont val="ＭＳ Ｐゴシック"/>
        <family val="3"/>
        <charset val="128"/>
      </rPr>
      <t>膀胱ろうカテーテルの交換</t>
    </r>
  </si>
  <si>
    <t>810</t>
  </si>
  <si>
    <r>
      <rPr>
        <sz val="10"/>
        <color theme="1"/>
        <rFont val="ＭＳ Ｐゴシック"/>
        <family val="3"/>
        <charset val="128"/>
      </rPr>
      <t>感染に係る薬剤投与関連</t>
    </r>
    <phoneticPr fontId="16"/>
  </si>
  <si>
    <t>8011</t>
  </si>
  <si>
    <r>
      <rPr>
        <sz val="10"/>
        <color theme="1"/>
        <rFont val="ＭＳ Ｐゴシック"/>
        <family val="3"/>
        <charset val="128"/>
      </rPr>
      <t>栄養及び水分管理に係る薬剤投与の管理の実際</t>
    </r>
    <rPh sb="19" eb="21">
      <t>ジッサイ</t>
    </rPh>
    <phoneticPr fontId="16"/>
  </si>
  <si>
    <t>1</t>
    <phoneticPr fontId="1"/>
  </si>
  <si>
    <r>
      <rPr>
        <sz val="10"/>
        <color theme="1"/>
        <rFont val="ＭＳ Ｐゴシック"/>
        <family val="3"/>
        <charset val="128"/>
      </rPr>
      <t>栄養に係るカテーテル管理（中心静脈カテーテル管理）関連</t>
    </r>
    <r>
      <rPr>
        <sz val="10"/>
        <color theme="1"/>
        <rFont val="Arial"/>
        <family val="2"/>
      </rPr>
      <t xml:space="preserve"> </t>
    </r>
  </si>
  <si>
    <r>
      <rPr>
        <sz val="10"/>
        <color theme="1"/>
        <rFont val="ＭＳ Ｐゴシック"/>
        <family val="3"/>
        <charset val="128"/>
      </rPr>
      <t>中心静脈カテーテルの抜去</t>
    </r>
    <phoneticPr fontId="16"/>
  </si>
  <si>
    <t>811</t>
  </si>
  <si>
    <r>
      <rPr>
        <sz val="10"/>
        <color theme="1"/>
        <rFont val="ＭＳ Ｐゴシック"/>
        <family val="3"/>
        <charset val="128"/>
      </rPr>
      <t>血糖コントロールに係る薬剤投与関連</t>
    </r>
    <phoneticPr fontId="16"/>
  </si>
  <si>
    <t>8012</t>
  </si>
  <si>
    <r>
      <rPr>
        <sz val="10"/>
        <color theme="1"/>
        <rFont val="ＭＳ Ｐゴシック"/>
        <family val="3"/>
        <charset val="128"/>
      </rPr>
      <t>呼吸器（気道確保に係るもの）関連</t>
    </r>
  </si>
  <si>
    <r>
      <rPr>
        <sz val="10"/>
        <color theme="1"/>
        <rFont val="ＭＳ Ｐゴシック"/>
        <family val="3"/>
        <charset val="128"/>
      </rPr>
      <t>気道確保の管理の基本</t>
    </r>
    <rPh sb="8" eb="10">
      <t>キホン</t>
    </rPh>
    <phoneticPr fontId="16"/>
  </si>
  <si>
    <r>
      <rPr>
        <sz val="10"/>
        <color theme="1"/>
        <rFont val="ＭＳ Ｐゴシック"/>
        <family val="3"/>
        <charset val="128"/>
      </rPr>
      <t>栄養に係るカテーテル管理（末梢留置型中心静脈注射用カテーテル管理）関連</t>
    </r>
    <r>
      <rPr>
        <sz val="10"/>
        <color theme="1"/>
        <rFont val="Arial"/>
        <family val="2"/>
      </rPr>
      <t xml:space="preserve"> </t>
    </r>
  </si>
  <si>
    <r>
      <rPr>
        <sz val="10"/>
        <color theme="1"/>
        <rFont val="ＭＳ Ｐゴシック"/>
        <family val="3"/>
        <charset val="128"/>
      </rPr>
      <t>末梢留置型中心静脈注射用カテーテルの挿入</t>
    </r>
    <phoneticPr fontId="16"/>
  </si>
  <si>
    <t>812</t>
  </si>
  <si>
    <r>
      <rPr>
        <sz val="10"/>
        <color theme="1"/>
        <rFont val="ＭＳ Ｐゴシック"/>
        <family val="3"/>
        <charset val="128"/>
      </rPr>
      <t>循環動態に係る薬剤投与関連</t>
    </r>
    <phoneticPr fontId="16"/>
  </si>
  <si>
    <t>8013</t>
  </si>
  <si>
    <r>
      <rPr>
        <sz val="10"/>
        <color theme="1"/>
        <rFont val="ＭＳ Ｐゴシック"/>
        <family val="3"/>
        <charset val="128"/>
      </rPr>
      <t>気道確保の管理の実際</t>
    </r>
    <rPh sb="8" eb="10">
      <t>ジッサイ</t>
    </rPh>
    <phoneticPr fontId="16"/>
  </si>
  <si>
    <t>1</t>
    <phoneticPr fontId="1"/>
  </si>
  <si>
    <r>
      <rPr>
        <sz val="10"/>
        <color theme="1"/>
        <rFont val="ＭＳ Ｐゴシック"/>
        <family val="3"/>
        <charset val="128"/>
      </rPr>
      <t>創傷管理関連</t>
    </r>
    <r>
      <rPr>
        <sz val="10"/>
        <color theme="1"/>
        <rFont val="Arial"/>
        <family val="2"/>
      </rPr>
      <t xml:space="preserve"> </t>
    </r>
  </si>
  <si>
    <r>
      <rPr>
        <sz val="10"/>
        <color theme="1"/>
        <rFont val="ＭＳ Ｐゴシック"/>
        <family val="3"/>
        <charset val="128"/>
      </rPr>
      <t>褥瘡又は慢性創傷の治療における血流のない壊死組織の除去</t>
    </r>
    <rPh sb="0" eb="1">
      <t>ジョク</t>
    </rPh>
    <rPh sb="1" eb="2">
      <t>ソウ</t>
    </rPh>
    <phoneticPr fontId="16"/>
  </si>
  <si>
    <t>813</t>
  </si>
  <si>
    <r>
      <rPr>
        <sz val="10"/>
        <color theme="1"/>
        <rFont val="ＭＳ Ｐゴシック"/>
        <family val="3"/>
        <charset val="128"/>
      </rPr>
      <t>精神及び神経症状に係る薬剤投与関連</t>
    </r>
    <phoneticPr fontId="12"/>
  </si>
  <si>
    <t>8014</t>
  </si>
  <si>
    <r>
      <rPr>
        <sz val="10"/>
        <color theme="1"/>
        <rFont val="ＭＳ Ｐゴシック"/>
        <family val="3"/>
        <charset val="128"/>
      </rPr>
      <t>呼吸器（人工呼吸療法に係るもの）関連</t>
    </r>
  </si>
  <si>
    <r>
      <rPr>
        <sz val="10"/>
        <color theme="1"/>
        <rFont val="ＭＳ Ｐゴシック"/>
        <family val="3"/>
        <charset val="128"/>
      </rPr>
      <t>人工呼吸療法の管理の基本</t>
    </r>
  </si>
  <si>
    <t>0</t>
    <phoneticPr fontId="1"/>
  </si>
  <si>
    <r>
      <rPr>
        <sz val="10"/>
        <color theme="1"/>
        <rFont val="ＭＳ Ｐゴシック"/>
        <family val="3"/>
        <charset val="128"/>
      </rPr>
      <t>創傷に対する陰圧閉鎖療法</t>
    </r>
  </si>
  <si>
    <t>814</t>
  </si>
  <si>
    <r>
      <rPr>
        <sz val="10"/>
        <color theme="1"/>
        <rFont val="ＭＳ Ｐゴシック"/>
        <family val="3"/>
        <charset val="128"/>
      </rPr>
      <t>人工呼吸療法の管理と実際</t>
    </r>
  </si>
  <si>
    <t>1</t>
    <phoneticPr fontId="1"/>
  </si>
  <si>
    <r>
      <rPr>
        <sz val="10"/>
        <color theme="1"/>
        <rFont val="ＭＳ Ｐゴシック"/>
        <family val="3"/>
        <charset val="128"/>
      </rPr>
      <t>創部ドレーン管理関連</t>
    </r>
    <r>
      <rPr>
        <sz val="10"/>
        <color theme="1"/>
        <rFont val="Arial"/>
        <family val="2"/>
      </rPr>
      <t xml:space="preserve"> </t>
    </r>
  </si>
  <si>
    <r>
      <rPr>
        <sz val="10"/>
        <color theme="1"/>
        <rFont val="ＭＳ Ｐゴシック"/>
        <family val="3"/>
        <charset val="128"/>
      </rPr>
      <t>創部ドレーンの抜去</t>
    </r>
  </si>
  <si>
    <t>815</t>
  </si>
  <si>
    <r>
      <rPr>
        <sz val="10"/>
        <color theme="1"/>
        <rFont val="ＭＳ Ｐゴシック"/>
        <family val="3"/>
        <charset val="128"/>
      </rPr>
      <t>呼吸器（長期呼吸療法に係るもの）関連</t>
    </r>
  </si>
  <si>
    <r>
      <rPr>
        <sz val="10"/>
        <color theme="1"/>
        <rFont val="ＭＳ Ｐゴシック"/>
        <family val="3"/>
        <charset val="128"/>
      </rPr>
      <t>気管カニューレの管理の基本</t>
    </r>
    <rPh sb="11" eb="13">
      <t>キホン</t>
    </rPh>
    <phoneticPr fontId="12"/>
  </si>
  <si>
    <t>1</t>
    <phoneticPr fontId="1"/>
  </si>
  <si>
    <r>
      <rPr>
        <sz val="10"/>
        <color theme="1"/>
        <rFont val="ＭＳ Ｐゴシック"/>
        <family val="3"/>
        <charset val="128"/>
      </rPr>
      <t>動脈血液ガス分析関連</t>
    </r>
    <r>
      <rPr>
        <sz val="10"/>
        <color theme="1"/>
        <rFont val="Arial"/>
        <family val="2"/>
      </rPr>
      <t xml:space="preserve"> </t>
    </r>
  </si>
  <si>
    <t>816</t>
  </si>
  <si>
    <r>
      <rPr>
        <sz val="10"/>
        <color theme="1"/>
        <rFont val="ＭＳ Ｐゴシック"/>
        <family val="3"/>
        <charset val="128"/>
      </rPr>
      <t>気管カニューレの管理と交換の実際</t>
    </r>
    <rPh sb="11" eb="13">
      <t>コウカン</t>
    </rPh>
    <rPh sb="14" eb="16">
      <t>ジッサイ</t>
    </rPh>
    <phoneticPr fontId="12"/>
  </si>
  <si>
    <t>1</t>
    <phoneticPr fontId="1"/>
  </si>
  <si>
    <t>817</t>
  </si>
  <si>
    <r>
      <rPr>
        <sz val="10"/>
        <color theme="1"/>
        <rFont val="ＭＳ Ｐゴシック"/>
        <family val="3"/>
        <charset val="128"/>
      </rPr>
      <t>ろう孔の管理の基本</t>
    </r>
    <rPh sb="7" eb="9">
      <t>キホン</t>
    </rPh>
    <phoneticPr fontId="16"/>
  </si>
  <si>
    <t>1</t>
    <phoneticPr fontId="1"/>
  </si>
  <si>
    <r>
      <rPr>
        <sz val="10"/>
        <color theme="1"/>
        <rFont val="ＭＳ Ｐゴシック"/>
        <family val="3"/>
        <charset val="128"/>
      </rPr>
      <t>感染に係る薬剤投与関連</t>
    </r>
    <r>
      <rPr>
        <sz val="10"/>
        <color theme="1"/>
        <rFont val="Arial"/>
        <family val="2"/>
      </rPr>
      <t xml:space="preserve"> </t>
    </r>
  </si>
  <si>
    <r>
      <rPr>
        <sz val="10"/>
        <color theme="1"/>
        <rFont val="ＭＳ Ｐゴシック"/>
        <family val="3"/>
        <charset val="128"/>
      </rPr>
      <t>感染徴候がある者に対する薬剤の臨時の投与</t>
    </r>
    <phoneticPr fontId="16"/>
  </si>
  <si>
    <t>818</t>
  </si>
  <si>
    <r>
      <rPr>
        <sz val="10"/>
        <color theme="1"/>
        <rFont val="ＭＳ Ｐゴシック"/>
        <family val="3"/>
        <charset val="128"/>
      </rPr>
      <t>ろう孔の管理と実際</t>
    </r>
    <rPh sb="7" eb="9">
      <t>ジッサイ</t>
    </rPh>
    <phoneticPr fontId="16"/>
  </si>
  <si>
    <r>
      <rPr>
        <sz val="10"/>
        <color theme="1"/>
        <rFont val="ＭＳ Ｐゴシック"/>
        <family val="3"/>
        <charset val="128"/>
      </rPr>
      <t>血糖コントロールに係る薬剤投与関連</t>
    </r>
    <r>
      <rPr>
        <sz val="10"/>
        <color theme="1"/>
        <rFont val="Arial"/>
        <family val="2"/>
      </rPr>
      <t xml:space="preserve"> </t>
    </r>
  </si>
  <si>
    <r>
      <rPr>
        <sz val="10"/>
        <color theme="1"/>
        <rFont val="ＭＳ Ｐゴシック"/>
        <family val="3"/>
        <charset val="128"/>
      </rPr>
      <t>インスリンの投与量の調整</t>
    </r>
    <phoneticPr fontId="16"/>
  </si>
  <si>
    <t>819</t>
  </si>
  <si>
    <r>
      <rPr>
        <sz val="10"/>
        <color theme="1"/>
        <rFont val="ＭＳ Ｐゴシック"/>
        <family val="3"/>
        <charset val="128"/>
      </rPr>
      <t>中心静脈カテーテルの管理の基本</t>
    </r>
    <rPh sb="13" eb="15">
      <t>キホン</t>
    </rPh>
    <phoneticPr fontId="16"/>
  </si>
  <si>
    <r>
      <rPr>
        <sz val="10"/>
        <color theme="1"/>
        <rFont val="ＭＳ Ｐゴシック"/>
        <family val="3"/>
        <charset val="128"/>
      </rPr>
      <t>循環動態に係る薬剤投与関連</t>
    </r>
    <r>
      <rPr>
        <sz val="10"/>
        <color theme="1"/>
        <rFont val="Arial"/>
        <family val="2"/>
      </rPr>
      <t xml:space="preserve"> </t>
    </r>
  </si>
  <si>
    <t>持続点滴中のカテコラミンの投与量の調整</t>
    <phoneticPr fontId="16"/>
  </si>
  <si>
    <t>820</t>
  </si>
  <si>
    <r>
      <rPr>
        <sz val="10"/>
        <color theme="1"/>
        <rFont val="ＭＳ Ｐゴシック"/>
        <family val="3"/>
        <charset val="128"/>
      </rPr>
      <t>中心静脈カテーテルの管理と実際</t>
    </r>
    <rPh sb="13" eb="15">
      <t>ジッサイ</t>
    </rPh>
    <phoneticPr fontId="16"/>
  </si>
  <si>
    <t>持続点滴中のナトリウム、カリウム又はクロールの投与量の調整</t>
    <phoneticPr fontId="16"/>
  </si>
  <si>
    <t>821</t>
  </si>
  <si>
    <r>
      <rPr>
        <sz val="10"/>
        <color theme="1"/>
        <rFont val="ＭＳ Ｐゴシック"/>
        <family val="3"/>
        <charset val="128"/>
      </rPr>
      <t>栄養に係るカテーテル管理（末梢留置型中心静脈注射用カテーテル管理）関連</t>
    </r>
  </si>
  <si>
    <r>
      <rPr>
        <sz val="10"/>
        <color theme="1"/>
        <rFont val="ＭＳ Ｐゴシック"/>
        <family val="3"/>
        <charset val="128"/>
      </rPr>
      <t>末梢留置型中心静脈注射用カテーテルの管理の基本</t>
    </r>
    <rPh sb="21" eb="23">
      <t>キホン</t>
    </rPh>
    <phoneticPr fontId="16"/>
  </si>
  <si>
    <t>持続点滴中の降圧剤の投与量の調整</t>
    <phoneticPr fontId="16"/>
  </si>
  <si>
    <t>822</t>
  </si>
  <si>
    <r>
      <rPr>
        <sz val="10"/>
        <color theme="1"/>
        <rFont val="ＭＳ Ｐゴシック"/>
        <family val="3"/>
        <charset val="128"/>
      </rPr>
      <t>末梢留置型中心静脈注射用カテーテルの管理と実際</t>
    </r>
    <rPh sb="21" eb="23">
      <t>ジッサイ</t>
    </rPh>
    <phoneticPr fontId="12"/>
  </si>
  <si>
    <t>持続点滴中の糖質輸液又は電解質輸液の投与量の調整</t>
    <phoneticPr fontId="12"/>
  </si>
  <si>
    <t>823</t>
  </si>
  <si>
    <r>
      <rPr>
        <sz val="10"/>
        <color theme="1"/>
        <rFont val="ＭＳ Ｐゴシック"/>
        <family val="3"/>
        <charset val="128"/>
      </rPr>
      <t>創傷管理関連</t>
    </r>
  </si>
  <si>
    <r>
      <rPr>
        <sz val="10"/>
        <color theme="1"/>
        <rFont val="ＭＳ Ｐゴシック"/>
        <family val="3"/>
        <charset val="128"/>
      </rPr>
      <t>創傷の管理の基本</t>
    </r>
    <rPh sb="6" eb="8">
      <t>キホン</t>
    </rPh>
    <phoneticPr fontId="16"/>
  </si>
  <si>
    <t>0</t>
    <phoneticPr fontId="1"/>
  </si>
  <si>
    <t>持続点滴中の利尿剤の投与量の調整</t>
    <phoneticPr fontId="16"/>
  </si>
  <si>
    <t>824</t>
  </si>
  <si>
    <r>
      <rPr>
        <sz val="10"/>
        <color theme="1"/>
        <rFont val="ＭＳ Ｐゴシック"/>
        <family val="3"/>
        <charset val="128"/>
      </rPr>
      <t>創傷の管理の実際</t>
    </r>
    <rPh sb="6" eb="8">
      <t>ジッサイ</t>
    </rPh>
    <phoneticPr fontId="16"/>
  </si>
  <si>
    <r>
      <rPr>
        <sz val="10"/>
        <color theme="1"/>
        <rFont val="ＭＳ Ｐゴシック"/>
        <family val="3"/>
        <charset val="128"/>
      </rPr>
      <t>精神及び神経症状に係る薬剤投与関連</t>
    </r>
    <r>
      <rPr>
        <sz val="10"/>
        <color theme="1"/>
        <rFont val="Arial"/>
        <family val="2"/>
      </rPr>
      <t xml:space="preserve"> </t>
    </r>
  </si>
  <si>
    <r>
      <rPr>
        <sz val="10"/>
        <color theme="1"/>
        <rFont val="ＭＳ Ｐゴシック"/>
        <family val="3"/>
        <charset val="128"/>
      </rPr>
      <t>抗けいれん剤の臨時の投与</t>
    </r>
    <phoneticPr fontId="16"/>
  </si>
  <si>
    <t>825</t>
  </si>
  <si>
    <r>
      <rPr>
        <sz val="10"/>
        <color theme="1"/>
        <rFont val="ＭＳ Ｐゴシック"/>
        <family val="3"/>
        <charset val="128"/>
      </rPr>
      <t>創部ドレーン管理関連</t>
    </r>
  </si>
  <si>
    <r>
      <rPr>
        <sz val="10"/>
        <color theme="1"/>
        <rFont val="ＭＳ Ｐゴシック"/>
        <family val="3"/>
        <charset val="128"/>
      </rPr>
      <t>創部ドレーンの管理と抜去の基本</t>
    </r>
    <rPh sb="13" eb="15">
      <t>キホン</t>
    </rPh>
    <phoneticPr fontId="16"/>
  </si>
  <si>
    <r>
      <rPr>
        <sz val="10"/>
        <color theme="1"/>
        <rFont val="ＭＳ Ｐゴシック"/>
        <family val="3"/>
        <charset val="128"/>
      </rPr>
      <t>抗精神病薬の臨時の投与</t>
    </r>
    <phoneticPr fontId="16"/>
  </si>
  <si>
    <t>826</t>
  </si>
  <si>
    <r>
      <rPr>
        <sz val="10"/>
        <color theme="1"/>
        <rFont val="ＭＳ Ｐゴシック"/>
        <family val="3"/>
        <charset val="128"/>
      </rPr>
      <t>創部ドレーンの管理と抜去の実際</t>
    </r>
    <rPh sb="13" eb="15">
      <t>ジッサイ</t>
    </rPh>
    <phoneticPr fontId="16"/>
  </si>
  <si>
    <r>
      <rPr>
        <sz val="10"/>
        <color theme="1"/>
        <rFont val="ＭＳ Ｐゴシック"/>
        <family val="3"/>
        <charset val="128"/>
      </rPr>
      <t>抗不安薬の臨時の投与</t>
    </r>
    <phoneticPr fontId="16"/>
  </si>
  <si>
    <t>827</t>
  </si>
  <si>
    <r>
      <rPr>
        <sz val="10"/>
        <color theme="1"/>
        <rFont val="ＭＳ Ｐゴシック"/>
        <family val="3"/>
        <charset val="128"/>
      </rPr>
      <t>動脈血液ガス分析関連</t>
    </r>
  </si>
  <si>
    <r>
      <rPr>
        <sz val="10"/>
        <color theme="1"/>
        <rFont val="ＭＳ Ｐゴシック"/>
        <family val="3"/>
        <charset val="128"/>
      </rPr>
      <t>動脈血液ガス分析の管理の基本</t>
    </r>
    <rPh sb="12" eb="14">
      <t>キホン</t>
    </rPh>
    <phoneticPr fontId="16"/>
  </si>
  <si>
    <r>
      <rPr>
        <sz val="10"/>
        <color theme="1"/>
        <rFont val="ＭＳ Ｐゴシック"/>
        <family val="3"/>
        <charset val="128"/>
      </rPr>
      <t>動脈血液ガス分析の管理の実際</t>
    </r>
  </si>
  <si>
    <r>
      <rPr>
        <sz val="10"/>
        <color theme="1"/>
        <rFont val="ＭＳ Ｐゴシック"/>
        <family val="3"/>
        <charset val="128"/>
      </rPr>
      <t>感染に係る薬剤投与関連</t>
    </r>
  </si>
  <si>
    <r>
      <rPr>
        <sz val="10"/>
        <color theme="1"/>
        <rFont val="ＭＳ Ｐゴシック"/>
        <family val="3"/>
        <charset val="128"/>
      </rPr>
      <t>感染に係る薬剤投与の管理の基本</t>
    </r>
  </si>
  <si>
    <r>
      <rPr>
        <sz val="10"/>
        <color theme="1"/>
        <rFont val="ＭＳ Ｐゴシック"/>
        <family val="3"/>
        <charset val="128"/>
      </rPr>
      <t>感染に係る薬剤投与の管理の実際</t>
    </r>
    <rPh sb="13" eb="15">
      <t>ジッサイ</t>
    </rPh>
    <phoneticPr fontId="12"/>
  </si>
  <si>
    <r>
      <rPr>
        <sz val="10"/>
        <color theme="1"/>
        <rFont val="ＭＳ Ｐゴシック"/>
        <family val="3"/>
        <charset val="128"/>
      </rPr>
      <t>血糖コントロールに係る薬剤投与関連</t>
    </r>
  </si>
  <si>
    <r>
      <rPr>
        <sz val="10"/>
        <color theme="1"/>
        <rFont val="ＭＳ Ｐゴシック"/>
        <family val="3"/>
        <charset val="128"/>
      </rPr>
      <t>血糖コントロールに係る薬剤投与の管理の基本</t>
    </r>
  </si>
  <si>
    <r>
      <rPr>
        <sz val="10"/>
        <color theme="1"/>
        <rFont val="ＭＳ Ｐゴシック"/>
        <family val="3"/>
        <charset val="128"/>
      </rPr>
      <t>血糖コントロールに係る薬剤投与の管理と実際</t>
    </r>
  </si>
  <si>
    <r>
      <rPr>
        <sz val="10"/>
        <color theme="1"/>
        <rFont val="ＭＳ Ｐゴシック"/>
        <family val="3"/>
        <charset val="128"/>
      </rPr>
      <t>循環動態に係る薬剤投与関連</t>
    </r>
  </si>
  <si>
    <r>
      <rPr>
        <sz val="10"/>
        <color theme="1"/>
        <rFont val="ＭＳ Ｐゴシック"/>
        <family val="3"/>
        <charset val="128"/>
      </rPr>
      <t>循環動態に係る薬剤投与の管理の基本</t>
    </r>
    <rPh sb="15" eb="17">
      <t>キホン</t>
    </rPh>
    <phoneticPr fontId="16"/>
  </si>
  <si>
    <r>
      <rPr>
        <sz val="10"/>
        <color theme="1"/>
        <rFont val="ＭＳ Ｐゴシック"/>
        <family val="3"/>
        <charset val="128"/>
      </rPr>
      <t>循環動態に係る薬剤投与の管理の実際</t>
    </r>
  </si>
  <si>
    <r>
      <rPr>
        <sz val="10"/>
        <color theme="1"/>
        <rFont val="ＭＳ Ｐゴシック"/>
        <family val="3"/>
        <charset val="128"/>
      </rPr>
      <t>精神及び神経症状に係る薬剤投与関連</t>
    </r>
  </si>
  <si>
    <r>
      <rPr>
        <sz val="10"/>
        <color theme="1"/>
        <rFont val="ＭＳ Ｐゴシック"/>
        <family val="3"/>
        <charset val="128"/>
      </rPr>
      <t>精神及び神経症状に係る薬剤投与の管理の基本</t>
    </r>
  </si>
  <si>
    <r>
      <rPr>
        <sz val="10"/>
        <color theme="1"/>
        <rFont val="ＭＳ Ｐゴシック"/>
        <family val="3"/>
        <charset val="128"/>
      </rPr>
      <t>精神及び神経症状に係る薬剤投与の管理の実際</t>
    </r>
  </si>
  <si>
    <t>モデル名リスト（特定行為研修）</t>
    <rPh sb="3" eb="4">
      <t>メイ</t>
    </rPh>
    <rPh sb="8" eb="10">
      <t>トクテイ</t>
    </rPh>
    <rPh sb="10" eb="12">
      <t>コウイ</t>
    </rPh>
    <rPh sb="12" eb="14">
      <t>ケンシュウ</t>
    </rPh>
    <phoneticPr fontId="1"/>
  </si>
  <si>
    <r>
      <rPr>
        <sz val="11"/>
        <color theme="1"/>
        <rFont val="ＭＳ Ｐゴシック"/>
        <family val="2"/>
        <charset val="128"/>
      </rPr>
      <t>科目コード</t>
    </r>
    <rPh sb="0" eb="2">
      <t>カモク</t>
    </rPh>
    <phoneticPr fontId="2"/>
  </si>
  <si>
    <r>
      <rPr>
        <sz val="11"/>
        <color theme="1"/>
        <rFont val="ＭＳ Ｐゴシック"/>
        <family val="2"/>
        <charset val="128"/>
      </rPr>
      <t>教科目コード</t>
    </r>
    <rPh sb="0" eb="1">
      <t>キョウ</t>
    </rPh>
    <rPh sb="1" eb="3">
      <t>カモク</t>
    </rPh>
    <phoneticPr fontId="2"/>
  </si>
  <si>
    <r>
      <rPr>
        <sz val="11"/>
        <color theme="1"/>
        <rFont val="ＭＳ Ｐゴシック"/>
        <family val="2"/>
        <charset val="128"/>
      </rPr>
      <t>特定行為コード</t>
    </r>
    <rPh sb="0" eb="2">
      <t>トクテイ</t>
    </rPh>
    <rPh sb="2" eb="4">
      <t>コウイ</t>
    </rPh>
    <phoneticPr fontId="1"/>
  </si>
  <si>
    <t>801</t>
    <phoneticPr fontId="1"/>
  </si>
  <si>
    <t>研修を受ける機関が表示されていますか？</t>
    <rPh sb="9" eb="11">
      <t>ヒョウジ</t>
    </rPh>
    <phoneticPr fontId="1"/>
  </si>
  <si>
    <t>病院独自(個別)の郵便番号ですか？</t>
    <rPh sb="0" eb="2">
      <t>ビョウイン</t>
    </rPh>
    <rPh sb="2" eb="4">
      <t>ドクジ</t>
    </rPh>
    <rPh sb="5" eb="7">
      <t>コベツ</t>
    </rPh>
    <phoneticPr fontId="1"/>
  </si>
  <si>
    <t>チェックポイント↓</t>
    <phoneticPr fontId="1"/>
  </si>
  <si>
    <t>申請機関
コード</t>
    <rPh sb="0" eb="2">
      <t>シンセイ</t>
    </rPh>
    <rPh sb="2" eb="4">
      <t>キカン</t>
    </rPh>
    <phoneticPr fontId="1"/>
  </si>
  <si>
    <t>申請機関名</t>
    <rPh sb="0" eb="2">
      <t>シンセイ</t>
    </rPh>
    <rPh sb="2" eb="4">
      <t>キカン</t>
    </rPh>
    <rPh sb="4" eb="5">
      <t>メイ</t>
    </rPh>
    <phoneticPr fontId="1"/>
  </si>
  <si>
    <t>01</t>
    <phoneticPr fontId="1"/>
  </si>
  <si>
    <t>10</t>
    <phoneticPr fontId="1"/>
  </si>
  <si>
    <t>11</t>
    <phoneticPr fontId="1"/>
  </si>
  <si>
    <t>看護研修学校＆神戸研修センター</t>
    <rPh sb="7" eb="9">
      <t>コウベ</t>
    </rPh>
    <rPh sb="9" eb="11">
      <t>ケンシュウ</t>
    </rPh>
    <phoneticPr fontId="1"/>
  </si>
  <si>
    <t xml:space="preserve">新規申請機関
</t>
    <rPh sb="0" eb="2">
      <t>シンキ</t>
    </rPh>
    <rPh sb="2" eb="4">
      <t>シンセイ</t>
    </rPh>
    <rPh sb="4" eb="6">
      <t>キカン</t>
    </rPh>
    <phoneticPr fontId="1"/>
  </si>
  <si>
    <t>有効無効フラグ</t>
    <rPh sb="0" eb="2">
      <t>ユウコウ</t>
    </rPh>
    <rPh sb="2" eb="4">
      <t>ムコウ</t>
    </rPh>
    <phoneticPr fontId="1"/>
  </si>
  <si>
    <t>ステータス</t>
    <phoneticPr fontId="1"/>
  </si>
  <si>
    <t>直近の申請時期</t>
    <rPh sb="0" eb="2">
      <t>チョッキン</t>
    </rPh>
    <rPh sb="3" eb="5">
      <t>シンセイ</t>
    </rPh>
    <rPh sb="5" eb="6">
      <t>ジ</t>
    </rPh>
    <rPh sb="6" eb="7">
      <t>キ</t>
    </rPh>
    <phoneticPr fontId="1"/>
  </si>
  <si>
    <t>1</t>
    <phoneticPr fontId="1"/>
  </si>
  <si>
    <t>申請科目コード</t>
    <rPh sb="0" eb="2">
      <t>シンセイ</t>
    </rPh>
    <rPh sb="2" eb="4">
      <t>カモク</t>
    </rPh>
    <phoneticPr fontId="12"/>
  </si>
  <si>
    <t>申請特定行為区分コード</t>
    <rPh sb="0" eb="2">
      <t>シンセイ</t>
    </rPh>
    <rPh sb="2" eb="4">
      <t>トクテイ</t>
    </rPh>
    <rPh sb="4" eb="6">
      <t>コウイ</t>
    </rPh>
    <rPh sb="6" eb="8">
      <t>クブン</t>
    </rPh>
    <phoneticPr fontId="12"/>
  </si>
  <si>
    <t>ステータス</t>
    <phoneticPr fontId="60"/>
  </si>
  <si>
    <t>直近申請機関</t>
    <rPh sb="0" eb="2">
      <t>チョッキン</t>
    </rPh>
    <rPh sb="2" eb="4">
      <t>シンセイ</t>
    </rPh>
    <rPh sb="4" eb="6">
      <t>キカン</t>
    </rPh>
    <phoneticPr fontId="1"/>
  </si>
  <si>
    <t>定員</t>
    <rPh sb="0" eb="2">
      <t>テイイン</t>
    </rPh>
    <phoneticPr fontId="12"/>
  </si>
  <si>
    <t>更新日時</t>
    <rPh sb="0" eb="2">
      <t>コウシン</t>
    </rPh>
    <rPh sb="2" eb="4">
      <t>ニチジ</t>
    </rPh>
    <phoneticPr fontId="1"/>
  </si>
  <si>
    <t>作成日時</t>
    <rPh sb="0" eb="2">
      <t>サクセイ</t>
    </rPh>
    <rPh sb="2" eb="4">
      <t>ニチジ</t>
    </rPh>
    <phoneticPr fontId="1"/>
  </si>
  <si>
    <t>７．当該施設で行う特定行為研修
定員数</t>
    <rPh sb="18" eb="19">
      <t>スウ</t>
    </rPh>
    <phoneticPr fontId="1"/>
  </si>
  <si>
    <t>1：有効
0：無効</t>
    <rPh sb="2" eb="4">
      <t>ユウコウ</t>
    </rPh>
    <rPh sb="7" eb="9">
      <t>ムコウ</t>
    </rPh>
    <phoneticPr fontId="1"/>
  </si>
  <si>
    <t>症例数の見込み</t>
    <rPh sb="0" eb="2">
      <t>ショウレイ</t>
    </rPh>
    <rPh sb="2" eb="3">
      <t>スウ</t>
    </rPh>
    <rPh sb="4" eb="6">
      <t>ミコ</t>
    </rPh>
    <phoneticPr fontId="12"/>
  </si>
  <si>
    <t>症例数の実績</t>
    <rPh sb="0" eb="2">
      <t>ショウレイ</t>
    </rPh>
    <rPh sb="2" eb="3">
      <t>スウ</t>
    </rPh>
    <rPh sb="4" eb="6">
      <t>ジッセキ</t>
    </rPh>
    <phoneticPr fontId="1"/>
  </si>
  <si>
    <t xml:space="preserve">４．所属する団体の名称
</t>
    <phoneticPr fontId="1"/>
  </si>
  <si>
    <t>特定行為区分の名称</t>
    <rPh sb="0" eb="2">
      <t>トクテイ</t>
    </rPh>
    <rPh sb="2" eb="4">
      <t>コウイ</t>
    </rPh>
    <rPh sb="4" eb="6">
      <t>クブン</t>
    </rPh>
    <rPh sb="7" eb="9">
      <t>メイショウ</t>
    </rPh>
    <phoneticPr fontId="1"/>
  </si>
  <si>
    <t>科目名</t>
    <rPh sb="0" eb="3">
      <t>カモクメイ</t>
    </rPh>
    <phoneticPr fontId="1"/>
  </si>
  <si>
    <t>栄養及び水分管理に係る薬剤投与関連</t>
    <phoneticPr fontId="1"/>
  </si>
  <si>
    <t>ろう孔管理関連</t>
    <phoneticPr fontId="1"/>
  </si>
  <si>
    <t>栄養に係るカテーテル管理（中心静脈カテーテル管理）関連</t>
    <phoneticPr fontId="1"/>
  </si>
  <si>
    <r>
      <rPr>
        <sz val="11"/>
        <color theme="1"/>
        <rFont val="ＭＳ Ｐゴシック"/>
        <family val="2"/>
        <charset val="128"/>
      </rPr>
      <t>科目コード</t>
    </r>
    <rPh sb="0" eb="2">
      <t>カモク</t>
    </rPh>
    <phoneticPr fontId="1"/>
  </si>
  <si>
    <r>
      <rPr>
        <sz val="11"/>
        <color theme="1"/>
        <rFont val="ＭＳ Ｐゴシック"/>
        <family val="2"/>
        <charset val="128"/>
      </rPr>
      <t>教科目コード</t>
    </r>
    <rPh sb="0" eb="1">
      <t>キョウ</t>
    </rPh>
    <rPh sb="1" eb="3">
      <t>カモク</t>
    </rPh>
    <phoneticPr fontId="16"/>
  </si>
  <si>
    <t>教科目別科目コード</t>
    <rPh sb="0" eb="1">
      <t>キョウ</t>
    </rPh>
    <rPh sb="1" eb="3">
      <t>カモク</t>
    </rPh>
    <rPh sb="3" eb="4">
      <t>ベツ</t>
    </rPh>
    <rPh sb="4" eb="6">
      <t>カモク</t>
    </rPh>
    <phoneticPr fontId="2"/>
  </si>
  <si>
    <t>チェックポイント↓</t>
    <phoneticPr fontId="1"/>
  </si>
  <si>
    <t>複数の施設に所属している場合は、主に所属する団体名を記載していますか？</t>
    <rPh sb="0" eb="2">
      <t>フクスウ</t>
    </rPh>
    <rPh sb="3" eb="5">
      <t>シセツ</t>
    </rPh>
    <rPh sb="6" eb="8">
      <t>ショゾク</t>
    </rPh>
    <rPh sb="12" eb="14">
      <t>バアイ</t>
    </rPh>
    <rPh sb="16" eb="17">
      <t>オモ</t>
    </rPh>
    <rPh sb="18" eb="20">
      <t>ショゾク</t>
    </rPh>
    <rPh sb="22" eb="24">
      <t>ダンタイ</t>
    </rPh>
    <rPh sb="24" eb="25">
      <t>メイ</t>
    </rPh>
    <rPh sb="26" eb="28">
      <t>キサイ</t>
    </rPh>
    <phoneticPr fontId="1"/>
  </si>
  <si>
    <t>特定行為研修指導者講習会の受講経験「有」の場合は
・受講年度
・講習会の名称
・主催者団体
が記載されていますか？</t>
    <rPh sb="0" eb="2">
      <t>トクテイ</t>
    </rPh>
    <rPh sb="2" eb="4">
      <t>コウイ</t>
    </rPh>
    <rPh sb="4" eb="6">
      <t>ケンシュウ</t>
    </rPh>
    <rPh sb="6" eb="9">
      <t>シドウシャ</t>
    </rPh>
    <rPh sb="9" eb="12">
      <t>コウシュウカイ</t>
    </rPh>
    <rPh sb="13" eb="15">
      <t>ジュコウ</t>
    </rPh>
    <rPh sb="15" eb="17">
      <t>ケイケン</t>
    </rPh>
    <rPh sb="18" eb="19">
      <t>ア</t>
    </rPh>
    <rPh sb="21" eb="23">
      <t>バアイ</t>
    </rPh>
    <rPh sb="26" eb="28">
      <t>ジュコウ</t>
    </rPh>
    <rPh sb="28" eb="30">
      <t>ネンド</t>
    </rPh>
    <rPh sb="32" eb="35">
      <t>コウシュウカイ</t>
    </rPh>
    <rPh sb="36" eb="38">
      <t>メイショウ</t>
    </rPh>
    <rPh sb="40" eb="43">
      <t>シュサイシャ</t>
    </rPh>
    <rPh sb="43" eb="45">
      <t>ダンタイ</t>
    </rPh>
    <rPh sb="47" eb="49">
      <t>キサイ</t>
    </rPh>
    <phoneticPr fontId="1"/>
  </si>
  <si>
    <t>直近の申請コースコード</t>
    <rPh sb="0" eb="2">
      <t>チョッキン</t>
    </rPh>
    <rPh sb="3" eb="5">
      <t>シンセイ</t>
    </rPh>
    <phoneticPr fontId="1"/>
  </si>
  <si>
    <t>職種</t>
    <phoneticPr fontId="1"/>
  </si>
  <si>
    <t>所属する団体の名称</t>
    <phoneticPr fontId="1"/>
  </si>
  <si>
    <t>指導医講習会等の受講経験</t>
    <phoneticPr fontId="1"/>
  </si>
  <si>
    <t>特定行為研修の修了</t>
    <phoneticPr fontId="1"/>
  </si>
  <si>
    <t>その他の研修の受講経験・資格</t>
    <phoneticPr fontId="1"/>
  </si>
  <si>
    <t>教育歴</t>
    <phoneticPr fontId="1"/>
  </si>
  <si>
    <t>ステータス</t>
    <phoneticPr fontId="1"/>
  </si>
  <si>
    <t>氏名</t>
    <phoneticPr fontId="1"/>
  </si>
  <si>
    <t>役職名</t>
    <phoneticPr fontId="1"/>
  </si>
  <si>
    <t>臨床経験年数</t>
    <phoneticPr fontId="1"/>
  </si>
  <si>
    <t>特定行為研修指導者講習会の受講経験</t>
    <phoneticPr fontId="1"/>
  </si>
  <si>
    <t>備考</t>
    <phoneticPr fontId="1"/>
  </si>
  <si>
    <t>No</t>
    <phoneticPr fontId="1"/>
  </si>
  <si>
    <t>ステータス</t>
    <phoneticPr fontId="1"/>
  </si>
  <si>
    <t>登録No</t>
    <rPh sb="0" eb="2">
      <t>トウロク</t>
    </rPh>
    <phoneticPr fontId="1"/>
  </si>
  <si>
    <t>科目分類コード</t>
    <rPh sb="0" eb="2">
      <t>カモク</t>
    </rPh>
    <rPh sb="2" eb="4">
      <t>ブンルイ</t>
    </rPh>
    <phoneticPr fontId="1"/>
  </si>
  <si>
    <t>申請区分コード（教科目コード）</t>
    <rPh sb="0" eb="2">
      <t>シンセイ</t>
    </rPh>
    <rPh sb="2" eb="4">
      <t>クブン</t>
    </rPh>
    <rPh sb="8" eb="9">
      <t>キョウ</t>
    </rPh>
    <rPh sb="9" eb="11">
      <t>カモク</t>
    </rPh>
    <phoneticPr fontId="16"/>
  </si>
  <si>
    <t>指導者種別</t>
    <rPh sb="0" eb="3">
      <t>シドウシャ</t>
    </rPh>
    <rPh sb="3" eb="5">
      <t>シュベツ</t>
    </rPh>
    <phoneticPr fontId="1"/>
  </si>
  <si>
    <t>担当機関コード</t>
    <rPh sb="0" eb="2">
      <t>タントウ</t>
    </rPh>
    <rPh sb="2" eb="4">
      <t>キカン</t>
    </rPh>
    <phoneticPr fontId="1"/>
  </si>
  <si>
    <t>備考</t>
    <phoneticPr fontId="1"/>
  </si>
  <si>
    <t>10.その他の資格・研修の受講経験</t>
    <rPh sb="5" eb="6">
      <t>タ</t>
    </rPh>
    <rPh sb="7" eb="9">
      <t>シカク</t>
    </rPh>
    <rPh sb="10" eb="12">
      <t>ケンシュウ</t>
    </rPh>
    <rPh sb="13" eb="15">
      <t>ジュコウ</t>
    </rPh>
    <rPh sb="15" eb="17">
      <t>ケイケン</t>
    </rPh>
    <phoneticPr fontId="1"/>
  </si>
  <si>
    <t>モデル名：</t>
    <phoneticPr fontId="1"/>
  </si>
  <si>
    <t>様式２別紙２-２　講義、演習又は実習を行う施設及び設備の概要</t>
    <rPh sb="0" eb="2">
      <t>ヨウシキ</t>
    </rPh>
    <rPh sb="3" eb="5">
      <t>ベッシ</t>
    </rPh>
    <phoneticPr fontId="1"/>
  </si>
  <si>
    <t>FAX</t>
    <phoneticPr fontId="1"/>
  </si>
  <si>
    <t>7 2)</t>
    <phoneticPr fontId="1"/>
  </si>
  <si>
    <t>7 1)</t>
    <phoneticPr fontId="1"/>
  </si>
  <si>
    <t>栄養に係るカテーテル管理
（末梢留置型中心静脈注射用カテーテル管理）関連</t>
    <phoneticPr fontId="1"/>
  </si>
  <si>
    <t>厚生局提出書類作成について</t>
    <rPh sb="0" eb="2">
      <t>コウセイ</t>
    </rPh>
    <rPh sb="2" eb="3">
      <t>キョク</t>
    </rPh>
    <rPh sb="3" eb="5">
      <t>テイシュツ</t>
    </rPh>
    <rPh sb="5" eb="7">
      <t>ショルイ</t>
    </rPh>
    <rPh sb="7" eb="9">
      <t>サクセイ</t>
    </rPh>
    <phoneticPr fontId="1"/>
  </si>
  <si>
    <t>・</t>
    <phoneticPr fontId="1"/>
  </si>
  <si>
    <t>・</t>
    <phoneticPr fontId="1"/>
  </si>
  <si>
    <t>様式２別紙５　特定行為研修の指導者の氏名等</t>
    <phoneticPr fontId="1"/>
  </si>
  <si>
    <t>入力前に必ずお読みください。</t>
    <rPh sb="0" eb="2">
      <t>ニュウリョク</t>
    </rPh>
    <rPh sb="2" eb="3">
      <t>マエ</t>
    </rPh>
    <rPh sb="4" eb="5">
      <t>カナラ</t>
    </rPh>
    <rPh sb="7" eb="8">
      <t>ヨ</t>
    </rPh>
    <phoneticPr fontId="1"/>
  </si>
  <si>
    <r>
      <t>項目に沿ってご入力下さい。</t>
    </r>
    <r>
      <rPr>
        <b/>
        <sz val="11"/>
        <color rgb="FFFF0000"/>
        <rFont val="ＭＳ Ｐゴシック"/>
        <family val="3"/>
        <charset val="128"/>
        <scheme val="minor"/>
      </rPr>
      <t>黄色やオレンジのセルは必須項目です。</t>
    </r>
    <rPh sb="0" eb="2">
      <t>コウモク</t>
    </rPh>
    <rPh sb="3" eb="4">
      <t>ソ</t>
    </rPh>
    <rPh sb="7" eb="9">
      <t>ニュウリョク</t>
    </rPh>
    <rPh sb="9" eb="10">
      <t>クダ</t>
    </rPh>
    <rPh sb="13" eb="15">
      <t>キイロ</t>
    </rPh>
    <rPh sb="24" eb="26">
      <t>ヒッス</t>
    </rPh>
    <rPh sb="26" eb="28">
      <t>コウモク</t>
    </rPh>
    <phoneticPr fontId="1"/>
  </si>
  <si>
    <t>【申請】実習の特色</t>
    <phoneticPr fontId="1"/>
  </si>
  <si>
    <t>厚生局に提出する書類作成に使用します。</t>
    <rPh sb="2" eb="3">
      <t>キョク</t>
    </rPh>
    <rPh sb="10" eb="12">
      <t>サクセイ</t>
    </rPh>
    <rPh sb="13" eb="15">
      <t>シヨウ</t>
    </rPh>
    <phoneticPr fontId="1"/>
  </si>
  <si>
    <t>【添付2】相談に応じる体制</t>
    <phoneticPr fontId="1"/>
  </si>
  <si>
    <t>【添付3】患者説明手順</t>
    <phoneticPr fontId="1"/>
  </si>
  <si>
    <t>添付 1</t>
    <rPh sb="0" eb="2">
      <t>テンプベッテン</t>
    </rPh>
    <phoneticPr fontId="1"/>
  </si>
  <si>
    <t>添付 2</t>
    <rPh sb="0" eb="2">
      <t>テンプベッテン</t>
    </rPh>
    <phoneticPr fontId="1"/>
  </si>
  <si>
    <t>添付 3</t>
    <rPh sb="0" eb="2">
      <t>テンプベッテン</t>
    </rPh>
    <phoneticPr fontId="1"/>
  </si>
  <si>
    <t>２）特定機能病院の承認の有無</t>
    <rPh sb="2" eb="4">
      <t>トクテイ</t>
    </rPh>
    <rPh sb="4" eb="6">
      <t>キノウ</t>
    </rPh>
    <rPh sb="6" eb="8">
      <t>ビョウイン</t>
    </rPh>
    <rPh sb="9" eb="11">
      <t>ショウニン</t>
    </rPh>
    <rPh sb="12" eb="14">
      <t>ウム</t>
    </rPh>
    <phoneticPr fontId="1"/>
  </si>
  <si>
    <t>認定看護師</t>
    <rPh sb="0" eb="2">
      <t>ニンテイ</t>
    </rPh>
    <rPh sb="2" eb="5">
      <t>カンゴシ</t>
    </rPh>
    <phoneticPr fontId="1"/>
  </si>
  <si>
    <t>在宅領域の看護師</t>
    <rPh sb="0" eb="2">
      <t>ザイタク</t>
    </rPh>
    <rPh sb="2" eb="4">
      <t>リョウイキ</t>
    </rPh>
    <rPh sb="5" eb="8">
      <t>カンゴシ</t>
    </rPh>
    <phoneticPr fontId="1"/>
  </si>
  <si>
    <t>対象の区分</t>
    <rPh sb="0" eb="2">
      <t>タイショウ</t>
    </rPh>
    <rPh sb="3" eb="5">
      <t>クブン</t>
    </rPh>
    <phoneticPr fontId="1"/>
  </si>
  <si>
    <t>対象</t>
    <rPh sb="0" eb="2">
      <t>タイショウ</t>
    </rPh>
    <phoneticPr fontId="1"/>
  </si>
  <si>
    <t>６.特定行為研修の実施責任者の氏名等（協力施設の場合のみ記入）</t>
    <rPh sb="19" eb="21">
      <t>キョウリョク</t>
    </rPh>
    <rPh sb="21" eb="23">
      <t>シセツ</t>
    </rPh>
    <rPh sb="24" eb="26">
      <t>バアイ</t>
    </rPh>
    <rPh sb="28" eb="30">
      <t>キニュウ</t>
    </rPh>
    <phoneticPr fontId="1"/>
  </si>
  <si>
    <t>患者の相談に応じる窓口の有無</t>
    <rPh sb="0" eb="2">
      <t>カンジャ</t>
    </rPh>
    <rPh sb="3" eb="5">
      <t>ソウダン</t>
    </rPh>
    <rPh sb="6" eb="7">
      <t>オウ</t>
    </rPh>
    <rPh sb="9" eb="10">
      <t>マド</t>
    </rPh>
    <rPh sb="10" eb="11">
      <t>グチ</t>
    </rPh>
    <rPh sb="12" eb="14">
      <t>ウム</t>
    </rPh>
    <phoneticPr fontId="1"/>
  </si>
  <si>
    <t>患者の相談に応じる窓口の有無</t>
    <rPh sb="0" eb="2">
      <t>カンジャ</t>
    </rPh>
    <rPh sb="3" eb="5">
      <t>ソウダン</t>
    </rPh>
    <rPh sb="6" eb="7">
      <t>オウ</t>
    </rPh>
    <rPh sb="9" eb="11">
      <t>マドグチ</t>
    </rPh>
    <rPh sb="12" eb="14">
      <t>ウム</t>
    </rPh>
    <phoneticPr fontId="1"/>
  </si>
  <si>
    <t>（セイ）</t>
    <phoneticPr fontId="1"/>
  </si>
  <si>
    <t>（メイ）</t>
    <phoneticPr fontId="1"/>
  </si>
  <si>
    <t>（フリガナ）
研修生氏名</t>
    <rPh sb="7" eb="10">
      <t>ケンシュウセイ</t>
    </rPh>
    <rPh sb="10" eb="12">
      <t>シメイ</t>
    </rPh>
    <phoneticPr fontId="1"/>
  </si>
  <si>
    <t>研修生氏名
フリガナ</t>
    <rPh sb="0" eb="2">
      <t>ケンシュウ</t>
    </rPh>
    <rPh sb="2" eb="3">
      <t>セイ</t>
    </rPh>
    <rPh sb="3" eb="5">
      <t>シメイ</t>
    </rPh>
    <phoneticPr fontId="1"/>
  </si>
  <si>
    <t>共通科目および区分別科目の名称</t>
    <rPh sb="0" eb="2">
      <t>キョウツウ</t>
    </rPh>
    <rPh sb="2" eb="4">
      <t>カモク</t>
    </rPh>
    <rPh sb="7" eb="9">
      <t>クブン</t>
    </rPh>
    <rPh sb="9" eb="10">
      <t>ベツ</t>
    </rPh>
    <rPh sb="10" eb="12">
      <t>カモク</t>
    </rPh>
    <rPh sb="13" eb="15">
      <t>メイショウ</t>
    </rPh>
    <phoneticPr fontId="1"/>
  </si>
  <si>
    <t>７.当該施設で行う全ての特定行為研修</t>
    <phoneticPr fontId="1"/>
  </si>
  <si>
    <t>１１．実習を行う施設の医療に関する安全管理のための体制</t>
    <rPh sb="3" eb="5">
      <t>ジッシュウ</t>
    </rPh>
    <rPh sb="6" eb="7">
      <t>オコナ</t>
    </rPh>
    <rPh sb="8" eb="10">
      <t>シセツ</t>
    </rPh>
    <rPh sb="11" eb="13">
      <t>イリョウ</t>
    </rPh>
    <rPh sb="14" eb="15">
      <t>カン</t>
    </rPh>
    <rPh sb="17" eb="19">
      <t>アンゼン</t>
    </rPh>
    <rPh sb="19" eb="21">
      <t>カンリ</t>
    </rPh>
    <rPh sb="25" eb="27">
      <t>タイセイ</t>
    </rPh>
    <phoneticPr fontId="1"/>
  </si>
  <si>
    <t>４）実習に係る緊急時の対応に係る手順を記載した文書</t>
    <rPh sb="2" eb="4">
      <t>ジッシュウ</t>
    </rPh>
    <rPh sb="5" eb="6">
      <t>カカワ</t>
    </rPh>
    <rPh sb="7" eb="10">
      <t>キンキュウジ</t>
    </rPh>
    <rPh sb="11" eb="13">
      <t>タイオウ</t>
    </rPh>
    <rPh sb="14" eb="15">
      <t>カカワ</t>
    </rPh>
    <rPh sb="16" eb="18">
      <t>テジュン</t>
    </rPh>
    <rPh sb="19" eb="21">
      <t>キサイ</t>
    </rPh>
    <rPh sb="23" eb="25">
      <t>ブンショ</t>
    </rPh>
    <phoneticPr fontId="1"/>
  </si>
  <si>
    <r>
      <t xml:space="preserve">症例数の見込み
</t>
    </r>
    <r>
      <rPr>
        <sz val="11"/>
        <color theme="1"/>
        <rFont val="ＭＳ Ｐゴシック"/>
        <family val="3"/>
        <charset val="128"/>
        <scheme val="minor"/>
      </rPr>
      <t xml:space="preserve">
</t>
    </r>
    <r>
      <rPr>
        <sz val="11"/>
        <color rgb="FFFF0000"/>
        <rFont val="ＭＳ Ｐゴシック"/>
        <family val="3"/>
        <charset val="128"/>
        <scheme val="minor"/>
      </rPr>
      <t>実習期間中に行う
施設全体の
症例見込み数
※実習生1名につき最低5症例必要です</t>
    </r>
    <rPh sb="0" eb="2">
      <t>ショウレイ</t>
    </rPh>
    <rPh sb="2" eb="3">
      <t>スウ</t>
    </rPh>
    <rPh sb="4" eb="6">
      <t>ミコ</t>
    </rPh>
    <rPh sb="9" eb="11">
      <t>ジッシュウ</t>
    </rPh>
    <rPh sb="11" eb="14">
      <t>キカンチュウ</t>
    </rPh>
    <rPh sb="15" eb="16">
      <t>オコナ</t>
    </rPh>
    <rPh sb="18" eb="20">
      <t>シセツ</t>
    </rPh>
    <rPh sb="20" eb="22">
      <t>ゼンタイ</t>
    </rPh>
    <rPh sb="24" eb="26">
      <t>ショウレイ</t>
    </rPh>
    <rPh sb="26" eb="28">
      <t>ミコ</t>
    </rPh>
    <rPh sb="29" eb="30">
      <t>スウ</t>
    </rPh>
    <rPh sb="32" eb="35">
      <t>ジッシュウセイ</t>
    </rPh>
    <rPh sb="36" eb="37">
      <t>メイ</t>
    </rPh>
    <rPh sb="40" eb="42">
      <t>サイテイ</t>
    </rPh>
    <rPh sb="43" eb="45">
      <t>ショウレイ</t>
    </rPh>
    <rPh sb="45" eb="47">
      <t>ヒツヨウ</t>
    </rPh>
    <phoneticPr fontId="1"/>
  </si>
  <si>
    <r>
      <t>当該施設で特定行為研修を受ける看護師の定員</t>
    </r>
    <r>
      <rPr>
        <sz val="11"/>
        <color rgb="FFFF0000"/>
        <rFont val="ＭＳ Ｐゴシック"/>
        <family val="3"/>
        <charset val="128"/>
        <scheme val="minor"/>
      </rPr>
      <t xml:space="preserve">
　当該施設に複数の研修生がおり、同じ区分を
　選択する場合は、本会研修生の合計人数を入力</t>
    </r>
    <rPh sb="0" eb="2">
      <t>トウガイ</t>
    </rPh>
    <rPh sb="2" eb="4">
      <t>シセツ</t>
    </rPh>
    <rPh sb="5" eb="7">
      <t>トクテイ</t>
    </rPh>
    <rPh sb="7" eb="9">
      <t>コウイ</t>
    </rPh>
    <rPh sb="9" eb="11">
      <t>ケンシュウ</t>
    </rPh>
    <rPh sb="12" eb="13">
      <t>ウ</t>
    </rPh>
    <rPh sb="15" eb="18">
      <t>カンゴシ</t>
    </rPh>
    <rPh sb="19" eb="21">
      <t>テイイン</t>
    </rPh>
    <rPh sb="24" eb="26">
      <t>トウガイ</t>
    </rPh>
    <rPh sb="26" eb="28">
      <t>シセツ</t>
    </rPh>
    <rPh sb="29" eb="31">
      <t>フクスウ</t>
    </rPh>
    <rPh sb="32" eb="35">
      <t>ケンシュウセイ</t>
    </rPh>
    <rPh sb="39" eb="40">
      <t>オナ</t>
    </rPh>
    <rPh sb="41" eb="43">
      <t>クブン</t>
    </rPh>
    <rPh sb="46" eb="48">
      <t>センタク</t>
    </rPh>
    <rPh sb="50" eb="52">
      <t>バアイ</t>
    </rPh>
    <rPh sb="54" eb="55">
      <t>ホン</t>
    </rPh>
    <rPh sb="55" eb="56">
      <t>カイ</t>
    </rPh>
    <rPh sb="56" eb="59">
      <t>ケンシュウセイ</t>
    </rPh>
    <rPh sb="60" eb="62">
      <t>ゴウケイ</t>
    </rPh>
    <rPh sb="62" eb="64">
      <t>ニンズウ</t>
    </rPh>
    <rPh sb="65" eb="67">
      <t>ニュウリョク</t>
    </rPh>
    <phoneticPr fontId="1"/>
  </si>
  <si>
    <r>
      <t xml:space="preserve">特定行為区分の名称
</t>
    </r>
    <r>
      <rPr>
        <sz val="11"/>
        <color rgb="FFFF0000"/>
        <rFont val="ＭＳ Ｐゴシック"/>
        <family val="3"/>
        <charset val="128"/>
        <scheme val="minor"/>
      </rPr>
      <t xml:space="preserve">
</t>
    </r>
    <rPh sb="0" eb="2">
      <t>トクテイ</t>
    </rPh>
    <rPh sb="2" eb="4">
      <t>コウイ</t>
    </rPh>
    <rPh sb="4" eb="6">
      <t>クブン</t>
    </rPh>
    <rPh sb="7" eb="9">
      <t>メイショウ</t>
    </rPh>
    <phoneticPr fontId="1"/>
  </si>
  <si>
    <t>１３．指定研修機関と協力施設との連携体制</t>
    <rPh sb="3" eb="5">
      <t>シテイ</t>
    </rPh>
    <rPh sb="5" eb="7">
      <t>ケンシュウ</t>
    </rPh>
    <rPh sb="7" eb="9">
      <t>キカン</t>
    </rPh>
    <rPh sb="10" eb="12">
      <t>キョウリョク</t>
    </rPh>
    <rPh sb="12" eb="14">
      <t>シセツ</t>
    </rPh>
    <rPh sb="16" eb="18">
      <t>レンケイ</t>
    </rPh>
    <rPh sb="18" eb="20">
      <t>タイセイ</t>
    </rPh>
    <phoneticPr fontId="1"/>
  </si>
  <si>
    <t>別紙2-2別添　指定研修機関と協力施設との連携体制　参照</t>
    <rPh sb="0" eb="2">
      <t>ベッシ</t>
    </rPh>
    <rPh sb="5" eb="7">
      <t>ベッテン</t>
    </rPh>
    <rPh sb="26" eb="28">
      <t>サンショウ</t>
    </rPh>
    <phoneticPr fontId="1"/>
  </si>
  <si>
    <t>　貴施設で特定行為研修の臨地実習を行っていただくために、厚生局に申請する書類のご提出をお願いいたします。</t>
    <rPh sb="1" eb="2">
      <t>キ</t>
    </rPh>
    <rPh sb="5" eb="7">
      <t>トクテイ</t>
    </rPh>
    <rPh sb="7" eb="9">
      <t>コウイ</t>
    </rPh>
    <rPh sb="9" eb="11">
      <t>ケンシュウ</t>
    </rPh>
    <rPh sb="12" eb="14">
      <t>リンチ</t>
    </rPh>
    <rPh sb="14" eb="16">
      <t>ジッシュウ</t>
    </rPh>
    <rPh sb="17" eb="18">
      <t>オコナ</t>
    </rPh>
    <rPh sb="28" eb="30">
      <t>コウセイ</t>
    </rPh>
    <rPh sb="30" eb="31">
      <t>キョク</t>
    </rPh>
    <rPh sb="32" eb="34">
      <t>シンセイ</t>
    </rPh>
    <rPh sb="36" eb="38">
      <t>ショルイ</t>
    </rPh>
    <rPh sb="40" eb="42">
      <t>テイシュツ</t>
    </rPh>
    <rPh sb="44" eb="45">
      <t>ネガ</t>
    </rPh>
    <phoneticPr fontId="1"/>
  </si>
  <si>
    <r>
      <t>厚生局に提出する書類に添付します。
各シートを参考に</t>
    </r>
    <r>
      <rPr>
        <b/>
        <sz val="11"/>
        <color rgb="FFFF0000"/>
        <rFont val="ＭＳ Ｐゴシック"/>
        <family val="3"/>
        <charset val="128"/>
        <scheme val="minor"/>
      </rPr>
      <t>貴施設用に修正頂く</t>
    </r>
    <r>
      <rPr>
        <sz val="11"/>
        <color theme="1"/>
        <rFont val="ＭＳ Ｐゴシック"/>
        <family val="2"/>
        <charset val="128"/>
        <scheme val="minor"/>
      </rPr>
      <t>か、</t>
    </r>
    <r>
      <rPr>
        <b/>
        <sz val="11"/>
        <color rgb="FFFF0000"/>
        <rFont val="ＭＳ Ｐゴシック"/>
        <family val="3"/>
        <charset val="128"/>
        <scheme val="minor"/>
      </rPr>
      <t>記載内容を含む施設独自のもの</t>
    </r>
    <r>
      <rPr>
        <sz val="11"/>
        <color theme="1"/>
        <rFont val="ＭＳ Ｐゴシック"/>
        <family val="2"/>
        <charset val="128"/>
        <scheme val="minor"/>
      </rPr>
      <t>を作成してください。</t>
    </r>
    <rPh sb="2" eb="3">
      <t>キョク</t>
    </rPh>
    <rPh sb="11" eb="13">
      <t>テンプ</t>
    </rPh>
    <rPh sb="18" eb="19">
      <t>カク</t>
    </rPh>
    <rPh sb="23" eb="25">
      <t>サンコウ</t>
    </rPh>
    <rPh sb="26" eb="27">
      <t>キ</t>
    </rPh>
    <rPh sb="27" eb="29">
      <t>シセツ</t>
    </rPh>
    <rPh sb="33" eb="34">
      <t>イタダ</t>
    </rPh>
    <rPh sb="37" eb="39">
      <t>キサイ</t>
    </rPh>
    <rPh sb="39" eb="41">
      <t>ナイヨウ</t>
    </rPh>
    <rPh sb="42" eb="43">
      <t>フク</t>
    </rPh>
    <rPh sb="52" eb="54">
      <t>サクセイ</t>
    </rPh>
    <phoneticPr fontId="1"/>
  </si>
  <si>
    <t>●「【添付1】緊急時対応手順」シートを貴施設用に修正、もしくは貴施設独自のものを作成してください。</t>
    <rPh sb="19" eb="20">
      <t>キ</t>
    </rPh>
    <rPh sb="20" eb="22">
      <t>シセツ</t>
    </rPh>
    <phoneticPr fontId="1"/>
  </si>
  <si>
    <t>●「【添付2】相談に応じる体制」シートを貴施設用に修正、
    もしくは貴施設独自のものを作成してください。</t>
  </si>
  <si>
    <t>以下のシートを貴施設用に修正、もしくは貴施設独自のものを作成してください。
●「【添付3】患者説明手順」シート
●「【添付4】掲示物」シート</t>
  </si>
  <si>
    <r>
      <t xml:space="preserve">年間症例数（概数）
</t>
    </r>
    <r>
      <rPr>
        <sz val="11"/>
        <color rgb="FFFF0000"/>
        <rFont val="ＭＳ Ｐゴシック"/>
        <family val="3"/>
        <charset val="128"/>
        <scheme val="minor"/>
      </rPr>
      <t>施設全体の1年間の
症例数の実績（概数）
※症例数の見込み×4
以上の症例数を入力</t>
    </r>
    <rPh sb="0" eb="2">
      <t>ネンカン</t>
    </rPh>
    <rPh sb="2" eb="4">
      <t>ショウレイ</t>
    </rPh>
    <rPh sb="4" eb="5">
      <t>スウ</t>
    </rPh>
    <rPh sb="6" eb="8">
      <t>ガイスウ</t>
    </rPh>
    <rPh sb="10" eb="12">
      <t>シセツ</t>
    </rPh>
    <rPh sb="12" eb="14">
      <t>ゼンタイ</t>
    </rPh>
    <rPh sb="16" eb="18">
      <t>ネンカン</t>
    </rPh>
    <rPh sb="20" eb="22">
      <t>ショウレイ</t>
    </rPh>
    <rPh sb="22" eb="23">
      <t>スウ</t>
    </rPh>
    <rPh sb="24" eb="26">
      <t>ジッセキ</t>
    </rPh>
    <rPh sb="27" eb="29">
      <t>ガイスウ</t>
    </rPh>
    <rPh sb="33" eb="35">
      <t>ショウレイ</t>
    </rPh>
    <rPh sb="35" eb="36">
      <t>スウ</t>
    </rPh>
    <rPh sb="37" eb="39">
      <t>ミコ</t>
    </rPh>
    <rPh sb="43" eb="45">
      <t>イジョウ</t>
    </rPh>
    <rPh sb="46" eb="48">
      <t>ショウレイ</t>
    </rPh>
    <rPh sb="48" eb="49">
      <t>スウ</t>
    </rPh>
    <rPh sb="50" eb="52">
      <t>ニュウリョク</t>
    </rPh>
    <phoneticPr fontId="1"/>
  </si>
  <si>
    <t>医療機関等コード</t>
    <rPh sb="0" eb="2">
      <t>イリョウ</t>
    </rPh>
    <rPh sb="2" eb="4">
      <t>キカン</t>
    </rPh>
    <rPh sb="4" eb="5">
      <t>トウ</t>
    </rPh>
    <phoneticPr fontId="1"/>
  </si>
  <si>
    <t>施設の名称および医療機関コード</t>
    <rPh sb="8" eb="12">
      <t>イリョウキカン</t>
    </rPh>
    <phoneticPr fontId="1"/>
  </si>
  <si>
    <t>臨床研修医への指導歴</t>
    <rPh sb="0" eb="2">
      <t>リンショウ</t>
    </rPh>
    <rPh sb="2" eb="5">
      <t>ケンシュウイ</t>
    </rPh>
    <rPh sb="7" eb="9">
      <t>シドウ</t>
    </rPh>
    <rPh sb="9" eb="10">
      <t>レキ</t>
    </rPh>
    <phoneticPr fontId="1"/>
  </si>
  <si>
    <t>※半角数字10桁</t>
    <rPh sb="1" eb="3">
      <t>ハンカク</t>
    </rPh>
    <rPh sb="3" eb="5">
      <t>スウジ</t>
    </rPh>
    <rPh sb="7" eb="8">
      <t>ケタ</t>
    </rPh>
    <phoneticPr fontId="1"/>
  </si>
  <si>
    <t>１．施設の名称
医療機関コード</t>
    <rPh sb="8" eb="12">
      <t>イリョウキカン</t>
    </rPh>
    <phoneticPr fontId="1"/>
  </si>
  <si>
    <t>医療機関コード</t>
    <rPh sb="0" eb="2">
      <t>イリョウ</t>
    </rPh>
    <rPh sb="2" eb="4">
      <t>キカン</t>
    </rPh>
    <phoneticPr fontId="1"/>
  </si>
  <si>
    <t>医医療機関コード</t>
    <rPh sb="0" eb="1">
      <t>イ</t>
    </rPh>
    <rPh sb="1" eb="3">
      <t>イリョウ</t>
    </rPh>
    <rPh sb="3" eb="5">
      <t>キカン</t>
    </rPh>
    <phoneticPr fontId="1"/>
  </si>
  <si>
    <t>担当分野に関する医師への指導歴</t>
    <rPh sb="0" eb="2">
      <t>タントウ</t>
    </rPh>
    <rPh sb="2" eb="4">
      <t>ブンヤ</t>
    </rPh>
    <rPh sb="5" eb="6">
      <t>カン</t>
    </rPh>
    <rPh sb="8" eb="10">
      <t>イシ</t>
    </rPh>
    <rPh sb="12" eb="14">
      <t>シドウ</t>
    </rPh>
    <rPh sb="14" eb="15">
      <t>レキ</t>
    </rPh>
    <phoneticPr fontId="1"/>
  </si>
  <si>
    <t>担当分野に関する看護師、薬剤師、検査技師等の医療従事者への指導歴</t>
    <rPh sb="0" eb="2">
      <t>タントウ</t>
    </rPh>
    <rPh sb="2" eb="4">
      <t>ブンヤ</t>
    </rPh>
    <rPh sb="5" eb="6">
      <t>カン</t>
    </rPh>
    <rPh sb="8" eb="11">
      <t>カンゴシ</t>
    </rPh>
    <rPh sb="12" eb="15">
      <t>ヤクザイシ</t>
    </rPh>
    <rPh sb="16" eb="18">
      <t>ケンサ</t>
    </rPh>
    <rPh sb="18" eb="20">
      <t>ギシ</t>
    </rPh>
    <rPh sb="20" eb="21">
      <t>トウ</t>
    </rPh>
    <rPh sb="22" eb="24">
      <t>イリョウ</t>
    </rPh>
    <rPh sb="24" eb="27">
      <t>ジュウジシャ</t>
    </rPh>
    <rPh sb="29" eb="31">
      <t>シドウ</t>
    </rPh>
    <rPh sb="31" eb="32">
      <t>レキ</t>
    </rPh>
    <phoneticPr fontId="1"/>
  </si>
  <si>
    <t>医学生への指導歴</t>
    <rPh sb="0" eb="3">
      <t>イガクセイ</t>
    </rPh>
    <rPh sb="5" eb="7">
      <t>シドウ</t>
    </rPh>
    <rPh sb="7" eb="8">
      <t>レキ</t>
    </rPh>
    <phoneticPr fontId="1"/>
  </si>
  <si>
    <t>安全管理組織の構成員（医師である指導者）</t>
    <rPh sb="0" eb="2">
      <t>アンゼン</t>
    </rPh>
    <rPh sb="2" eb="4">
      <t>カンリ</t>
    </rPh>
    <rPh sb="4" eb="6">
      <t>ソシキ</t>
    </rPh>
    <rPh sb="7" eb="10">
      <t>コウセイイン</t>
    </rPh>
    <rPh sb="11" eb="13">
      <t>イシ</t>
    </rPh>
    <rPh sb="16" eb="19">
      <t>シドウシャ</t>
    </rPh>
    <phoneticPr fontId="1"/>
  </si>
  <si>
    <t>※当該指導者について、【入力】別紙5の76行目に○を付けてください</t>
    <rPh sb="12" eb="14">
      <t>ニュウリョク</t>
    </rPh>
    <rPh sb="15" eb="17">
      <t>ベッシ</t>
    </rPh>
    <rPh sb="21" eb="23">
      <t>ギョウメ</t>
    </rPh>
    <rPh sb="26" eb="27">
      <t>ツ</t>
    </rPh>
    <phoneticPr fontId="1"/>
  </si>
  <si>
    <r>
      <t>【医師のみ】実習に係る安全管理に関する組織の構成員（</t>
    </r>
    <r>
      <rPr>
        <sz val="11"/>
        <color rgb="FFFF0000"/>
        <rFont val="ＭＳ Ｐゴシック"/>
        <family val="3"/>
        <charset val="128"/>
        <scheme val="minor"/>
      </rPr>
      <t>医師である指導者</t>
    </r>
    <r>
      <rPr>
        <sz val="11"/>
        <color theme="1"/>
        <rFont val="ＭＳ Ｐゴシック"/>
        <family val="2"/>
        <charset val="128"/>
        <scheme val="minor"/>
      </rPr>
      <t>）に○</t>
    </r>
    <rPh sb="1" eb="3">
      <t>イシ</t>
    </rPh>
    <rPh sb="22" eb="25">
      <t>コウセイイン</t>
    </rPh>
    <rPh sb="26" eb="28">
      <t>イシ</t>
    </rPh>
    <rPh sb="31" eb="34">
      <t>シドウシャ</t>
    </rPh>
    <phoneticPr fontId="1"/>
  </si>
  <si>
    <t>1
2
3
4
5
6
7
8
9
0</t>
    <phoneticPr fontId="1"/>
  </si>
  <si>
    <t>1
2
3
4
5
6
7
8
9
0</t>
    <phoneticPr fontId="1"/>
  </si>
  <si>
    <t>休止中</t>
    <rPh sb="0" eb="2">
      <t>キュウシ</t>
    </rPh>
    <rPh sb="2" eb="3">
      <t>チュウ</t>
    </rPh>
    <phoneticPr fontId="1"/>
  </si>
  <si>
    <t>休止</t>
    <rPh sb="0" eb="2">
      <t>キュウシ</t>
    </rPh>
    <phoneticPr fontId="1"/>
  </si>
  <si>
    <r>
      <t>医師である指導者</t>
    </r>
    <r>
      <rPr>
        <b/>
        <sz val="11"/>
        <color rgb="FFFF0000"/>
        <rFont val="ＭＳ Ｐゴシック"/>
        <family val="3"/>
        <charset val="128"/>
        <scheme val="minor"/>
      </rPr>
      <t>※</t>
    </r>
    <rPh sb="0" eb="2">
      <t>イシ</t>
    </rPh>
    <rPh sb="5" eb="8">
      <t>シドウシャ</t>
    </rPh>
    <phoneticPr fontId="1"/>
  </si>
  <si>
    <t>休止中</t>
    <rPh sb="0" eb="2">
      <t>キュウシ</t>
    </rPh>
    <rPh sb="2" eb="3">
      <t>ナカ</t>
    </rPh>
    <phoneticPr fontId="1"/>
  </si>
  <si>
    <t>休止中</t>
    <rPh sb="0" eb="3">
      <t>キュウシチュウ</t>
    </rPh>
    <phoneticPr fontId="1"/>
  </si>
  <si>
    <t>休止中</t>
    <rPh sb="0" eb="2">
      <t>キュウシ</t>
    </rPh>
    <rPh sb="2" eb="3">
      <t>チュウ</t>
    </rPh>
    <phoneticPr fontId="1"/>
  </si>
  <si>
    <t>【医師のみ】</t>
    <rPh sb="1" eb="3">
      <t>イシ</t>
    </rPh>
    <phoneticPr fontId="1"/>
  </si>
  <si>
    <r>
      <t>厚生局に提出する様式です。以下、問題があれば【入力】シートを確認・修正してください。
①　</t>
    </r>
    <r>
      <rPr>
        <b/>
        <sz val="11"/>
        <color rgb="FFFF0000"/>
        <rFont val="ＭＳ Ｐゴシック"/>
        <family val="3"/>
        <charset val="128"/>
        <scheme val="minor"/>
      </rPr>
      <t>申請する区分に関する記載が正しく表示されているか</t>
    </r>
    <r>
      <rPr>
        <sz val="11"/>
        <color theme="1"/>
        <rFont val="ＭＳ Ｐゴシック"/>
        <family val="2"/>
        <charset val="128"/>
        <scheme val="minor"/>
      </rPr>
      <t>、内容に誤りがないかご確認ください。</t>
    </r>
    <r>
      <rPr>
        <b/>
        <sz val="11"/>
        <color rgb="FFFF0000"/>
        <rFont val="ＭＳ Ｐゴシック"/>
        <family val="3"/>
        <charset val="128"/>
        <scheme val="minor"/>
      </rPr>
      <t/>
    </r>
    <rPh sb="0" eb="2">
      <t>コウセイ</t>
    </rPh>
    <rPh sb="2" eb="3">
      <t>キョク</t>
    </rPh>
    <rPh sb="4" eb="6">
      <t>テイシュツ</t>
    </rPh>
    <rPh sb="8" eb="10">
      <t>ヨウシキ</t>
    </rPh>
    <rPh sb="13" eb="15">
      <t>イカ</t>
    </rPh>
    <rPh sb="16" eb="18">
      <t>モンダイ</t>
    </rPh>
    <rPh sb="23" eb="25">
      <t>ニュウリョク</t>
    </rPh>
    <rPh sb="30" eb="32">
      <t>カクニン</t>
    </rPh>
    <rPh sb="33" eb="35">
      <t>シュウセイ</t>
    </rPh>
    <rPh sb="45" eb="47">
      <t>シンセイ</t>
    </rPh>
    <rPh sb="49" eb="51">
      <t>クブン</t>
    </rPh>
    <rPh sb="52" eb="53">
      <t>カン</t>
    </rPh>
    <rPh sb="55" eb="57">
      <t>キサイ</t>
    </rPh>
    <rPh sb="58" eb="59">
      <t>タダ</t>
    </rPh>
    <rPh sb="61" eb="63">
      <t>ヒョウジ</t>
    </rPh>
    <rPh sb="70" eb="72">
      <t>ナイヨウ</t>
    </rPh>
    <rPh sb="73" eb="74">
      <t>アヤマ</t>
    </rPh>
    <rPh sb="80" eb="82">
      <t>カクニン</t>
    </rPh>
    <phoneticPr fontId="1"/>
  </si>
  <si>
    <t>・呼吸器（気道確保に係るもの）関連・呼吸器（人工呼吸療法に係るもの）関連・呼吸器（長期呼吸療法に係るもの）関連・循環器関連・心嚢ドレーン管理関連・胸腔ドレーン管理関連・腹腔ドレーン管理関連・ろう孔管理関連・栄養に係るカテーテル管理（中心静脈カテーテル管理）関連・栄養に係るカテーテル管理（末梢留置型中心静脈注射用カテーテル管理）関連・創傷管理関連・創部ドレーン管理関連・動脈血液ガス分析関連・透析管理関連・栄養及び水分管理に係る薬剤投与関連・感染に係る薬剤投与関連・血糖コントロールに係る薬剤投与関連・術後疼痛管理関連・循環動態に係る薬剤投与関連・精神及び神経症状に係る薬剤投与関連・皮膚損傷に係る薬剤投与関連</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</si>
</sst>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e&quot;年&quot;m&quot;月&quot;d&quot;日&quot;"/>
    <numFmt numFmtId="177" formatCode="[&lt;=999]000;[&lt;=9999]000\-00;000\-0000"/>
    <numFmt numFmtId="178" formatCode="0_ "/>
  </numFmts>
  <fonts count="68"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11"/>
      <color theme="1"/>
      <name val="ＭＳ ゴシック"/>
      <family val="3"/>
      <charset val="128"/>
    </font>
    <font>
      <sz val="11"/>
      <color theme="0"/>
      <name val="ＭＳ Ｐゴシック"/>
      <family val="2"/>
      <charset val="128"/>
      <scheme val="minor"/>
    </font>
    <font>
      <sz val="11"/>
      <color theme="0"/>
      <name val="ＭＳ Ｐゴシック"/>
      <family val="3"/>
      <charset val="128"/>
      <scheme val="minor"/>
    </font>
    <font>
      <sz val="11"/>
      <name val="ＭＳ Ｐゴシック"/>
      <family val="2"/>
      <charset val="128"/>
      <scheme val="minor"/>
    </font>
    <font>
      <sz val="11"/>
      <color rgb="FFFF0000"/>
      <name val="ＭＳ Ｐゴシック"/>
      <family val="2"/>
      <charset val="128"/>
      <scheme val="minor"/>
    </font>
    <font>
      <sz val="11"/>
      <color rgb="FFFF0000"/>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1"/>
      <color rgb="FF00B050"/>
      <name val="ＭＳ Ｐゴシック"/>
      <family val="2"/>
      <charset val="128"/>
      <scheme val="minor"/>
    </font>
    <font>
      <b/>
      <sz val="11"/>
      <name val="ＭＳ Ｐゴシック"/>
      <family val="3"/>
      <charset val="128"/>
      <scheme val="minor"/>
    </font>
    <font>
      <sz val="11"/>
      <color theme="1"/>
      <name val="ＭＳ Ｐゴシック"/>
      <family val="2"/>
      <charset val="128"/>
      <scheme val="minor"/>
    </font>
    <font>
      <b/>
      <sz val="11"/>
      <color theme="1"/>
      <name val="ＭＳ ゴシック"/>
      <family val="3"/>
      <charset val="128"/>
    </font>
    <font>
      <sz val="20"/>
      <color theme="1"/>
      <name val="ＭＳ Ｐゴシック"/>
      <family val="2"/>
      <charset val="128"/>
      <scheme val="minor"/>
    </font>
    <font>
      <b/>
      <sz val="20"/>
      <color rgb="FFFF0000"/>
      <name val="ＭＳ Ｐゴシック"/>
      <family val="3"/>
      <charset val="128"/>
      <scheme val="minor"/>
    </font>
    <font>
      <sz val="10.5"/>
      <color theme="1"/>
      <name val="ＭＳ 明朝"/>
      <family val="1"/>
      <charset val="128"/>
    </font>
    <font>
      <sz val="14"/>
      <color theme="1"/>
      <name val="ＭＳ 明朝"/>
      <family val="1"/>
      <charset val="128"/>
    </font>
    <font>
      <sz val="10.5"/>
      <color rgb="FFFF0000"/>
      <name val="ＭＳ 明朝"/>
      <family val="1"/>
      <charset val="128"/>
    </font>
    <font>
      <b/>
      <sz val="12"/>
      <color indexed="10"/>
      <name val="ＭＳ Ｐゴシック"/>
      <family val="3"/>
      <charset val="128"/>
    </font>
    <font>
      <sz val="11"/>
      <name val="ＭＳ Ｐゴシック"/>
      <family val="3"/>
      <charset val="128"/>
      <scheme val="minor"/>
    </font>
    <font>
      <sz val="10"/>
      <color theme="1"/>
      <name val="ＭＳ ゴシック"/>
      <family val="3"/>
      <charset val="128"/>
    </font>
    <font>
      <b/>
      <sz val="11"/>
      <color rgb="FFFA7D00"/>
      <name val="ＭＳ Ｐゴシック"/>
      <family val="2"/>
      <charset val="128"/>
      <scheme val="minor"/>
    </font>
    <font>
      <sz val="11"/>
      <color rgb="FF0070C0"/>
      <name val="ＭＳ Ｐゴシック"/>
      <family val="2"/>
      <charset val="128"/>
      <scheme val="minor"/>
    </font>
    <font>
      <sz val="16"/>
      <name val="ＭＳ Ｐゴシック"/>
      <family val="2"/>
      <charset val="128"/>
      <scheme val="minor"/>
    </font>
    <font>
      <sz val="16"/>
      <name val="ＭＳ Ｐゴシック"/>
      <family val="3"/>
      <charset val="128"/>
      <scheme val="minor"/>
    </font>
    <font>
      <sz val="12"/>
      <name val="ＭＳ ゴシック"/>
      <family val="3"/>
      <charset val="128"/>
    </font>
    <font>
      <sz val="12"/>
      <name val="ＭＳ Ｐゴシック"/>
      <family val="2"/>
      <charset val="128"/>
      <scheme val="minor"/>
    </font>
    <font>
      <sz val="11"/>
      <color rgb="FF002060"/>
      <name val="ＭＳ Ｐゴシック"/>
      <family val="2"/>
      <charset val="128"/>
      <scheme val="minor"/>
    </font>
    <font>
      <b/>
      <sz val="10"/>
      <color rgb="FF002060"/>
      <name val="ＭＳ ゴシック"/>
      <family val="3"/>
      <charset val="128"/>
    </font>
    <font>
      <b/>
      <sz val="12"/>
      <color rgb="FF002060"/>
      <name val="ＭＳ ゴシック"/>
      <family val="3"/>
      <charset val="128"/>
    </font>
    <font>
      <b/>
      <sz val="14"/>
      <color rgb="FFFFFF00"/>
      <name val="ＭＳ Ｐゴシック"/>
      <family val="3"/>
      <charset val="128"/>
      <scheme val="minor"/>
    </font>
    <font>
      <sz val="20"/>
      <color theme="0"/>
      <name val="ＭＳ Ｐゴシック"/>
      <family val="2"/>
      <charset val="128"/>
      <scheme val="minor"/>
    </font>
    <font>
      <sz val="20"/>
      <color rgb="FFFF0000"/>
      <name val="ＭＳ Ｐゴシック"/>
      <family val="3"/>
      <charset val="128"/>
      <scheme val="minor"/>
    </font>
    <font>
      <sz val="20"/>
      <color theme="0"/>
      <name val="ＭＳ Ｐゴシック"/>
      <family val="3"/>
      <charset val="128"/>
      <scheme val="minor"/>
    </font>
    <font>
      <sz val="20"/>
      <color theme="1"/>
      <name val="ＭＳ Ｐゴシック"/>
      <family val="3"/>
      <charset val="128"/>
      <scheme val="minor"/>
    </font>
    <font>
      <sz val="12"/>
      <color rgb="FF002060"/>
      <name val="ＭＳ ゴシック"/>
      <family val="3"/>
      <charset val="128"/>
    </font>
    <font>
      <sz val="11"/>
      <color rgb="FF0070C0"/>
      <name val="ＭＳ Ｐゴシック"/>
      <family val="3"/>
      <charset val="128"/>
      <scheme val="minor"/>
    </font>
    <font>
      <sz val="10"/>
      <color theme="1"/>
      <name val="ＭＳ Ｐゴシック"/>
      <family val="2"/>
      <charset val="128"/>
      <scheme val="minor"/>
    </font>
    <font>
      <sz val="9"/>
      <color theme="1"/>
      <name val="ＭＳ ゴシック"/>
      <family val="3"/>
      <charset val="128"/>
    </font>
    <font>
      <sz val="8"/>
      <color theme="1"/>
      <name val="ＭＳ ゴシック"/>
      <family val="3"/>
      <charset val="128"/>
    </font>
    <font>
      <sz val="10"/>
      <color theme="1"/>
      <name val="ＭＳ Ｐゴシック"/>
      <family val="3"/>
      <charset val="128"/>
      <scheme val="minor"/>
    </font>
    <font>
      <sz val="14"/>
      <name val="ＭＳ Ｐゴシック"/>
      <family val="3"/>
      <charset val="128"/>
      <scheme val="minor"/>
    </font>
    <font>
      <sz val="22"/>
      <name val="ＭＳ Ｐゴシック"/>
      <family val="2"/>
      <charset val="128"/>
      <scheme val="minor"/>
    </font>
    <font>
      <b/>
      <sz val="10"/>
      <color theme="1"/>
      <name val="ＭＳ Ｐゴシック"/>
      <family val="3"/>
      <charset val="128"/>
      <scheme val="minor"/>
    </font>
    <font>
      <sz val="15"/>
      <name val="ＭＳ Ｐゴシック"/>
      <family val="3"/>
      <charset val="128"/>
      <scheme val="minor"/>
    </font>
    <font>
      <sz val="9"/>
      <color indexed="81"/>
      <name val="ＭＳ Ｐゴシック"/>
      <family val="3"/>
      <charset val="128"/>
    </font>
    <font>
      <b/>
      <sz val="10"/>
      <color theme="0"/>
      <name val="ＭＳ Ｐゴシック"/>
      <family val="3"/>
      <charset val="128"/>
    </font>
    <font>
      <b/>
      <sz val="10"/>
      <color theme="0"/>
      <name val="Arial"/>
      <family val="2"/>
    </font>
    <font>
      <sz val="10"/>
      <color theme="1"/>
      <name val="Arial"/>
      <family val="2"/>
    </font>
    <font>
      <sz val="10"/>
      <color theme="1"/>
      <name val="ＭＳ Ｐゴシック"/>
      <family val="2"/>
      <charset val="128"/>
    </font>
    <font>
      <sz val="10"/>
      <color theme="1"/>
      <name val="ＭＳ Ｐゴシック"/>
      <family val="3"/>
      <charset val="128"/>
    </font>
    <font>
      <sz val="11"/>
      <color theme="1"/>
      <name val="ＭＳ Ｐゴシック"/>
      <family val="3"/>
      <charset val="128"/>
    </font>
    <font>
      <sz val="11"/>
      <color theme="1"/>
      <name val="Arial"/>
      <family val="2"/>
    </font>
    <font>
      <sz val="11"/>
      <color theme="1"/>
      <name val="ＭＳ Ｐゴシック"/>
      <family val="2"/>
      <charset val="128"/>
    </font>
    <font>
      <sz val="10"/>
      <color rgb="FF002060"/>
      <name val="ＭＳ ゴシック"/>
      <family val="3"/>
      <charset val="128"/>
    </font>
    <font>
      <sz val="6"/>
      <name val="ＭＳ Ｐゴシック"/>
      <family val="3"/>
      <charset val="128"/>
      <scheme val="minor"/>
    </font>
    <font>
      <b/>
      <sz val="18"/>
      <color rgb="FF002060"/>
      <name val="ＭＳ ゴシック"/>
      <family val="3"/>
      <charset val="128"/>
    </font>
    <font>
      <b/>
      <sz val="14"/>
      <color theme="0" tint="-0.34998626667073579"/>
      <name val="ＭＳ Ｐゴシック"/>
      <family val="3"/>
      <charset val="128"/>
      <scheme val="minor"/>
    </font>
    <font>
      <sz val="11"/>
      <color theme="0" tint="-0.34998626667073579"/>
      <name val="ＭＳ Ｐゴシック"/>
      <family val="3"/>
      <charset val="128"/>
      <scheme val="minor"/>
    </font>
    <font>
      <sz val="11"/>
      <color theme="0"/>
      <name val="ＭＳ ゴシック"/>
      <family val="3"/>
      <charset val="128"/>
    </font>
    <font>
      <b/>
      <sz val="14"/>
      <color theme="1"/>
      <name val="ＭＳ ゴシック"/>
      <family val="3"/>
      <charset val="128"/>
    </font>
    <font>
      <sz val="11"/>
      <color indexed="81"/>
      <name val="ＭＳ Ｐゴシック"/>
      <family val="3"/>
      <charset val="128"/>
    </font>
    <font>
      <sz val="10"/>
      <color rgb="FFFF0000"/>
      <name val="ＭＳ Ｐゴシック"/>
      <family val="3"/>
      <charset val="128"/>
      <scheme val="minor"/>
    </font>
  </fonts>
  <fills count="22">
    <fill>
      <patternFill patternType="none"/>
    </fill>
    <fill>
      <patternFill patternType="gray125"/>
    </fill>
    <fill>
      <patternFill patternType="solid">
        <fgColor rgb="FFFFFF00"/>
        <bgColor indexed="64"/>
      </patternFill>
    </fill>
    <fill>
      <patternFill patternType="solid">
        <fgColor rgb="FF002060"/>
        <bgColor indexed="64"/>
      </patternFill>
    </fill>
    <fill>
      <patternFill patternType="solid">
        <fgColor theme="0" tint="-0.34998626667073579"/>
        <bgColor indexed="64"/>
      </patternFill>
    </fill>
    <fill>
      <patternFill patternType="solid">
        <fgColor theme="5"/>
        <bgColor indexed="64"/>
      </patternFill>
    </fill>
    <fill>
      <patternFill patternType="solid">
        <fgColor theme="9"/>
        <bgColor indexed="64"/>
      </patternFill>
    </fill>
    <fill>
      <patternFill patternType="solid">
        <fgColor rgb="FFFFCCFF"/>
        <bgColor indexed="64"/>
      </patternFill>
    </fill>
    <fill>
      <patternFill patternType="solid">
        <fgColor rgb="FFFF0000"/>
        <bgColor indexed="64"/>
      </patternFill>
    </fill>
    <fill>
      <patternFill patternType="solid">
        <fgColor rgb="FF0070C0"/>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4"/>
        <bgColor indexed="64"/>
      </patternFill>
    </fill>
    <fill>
      <patternFill patternType="solid">
        <fgColor rgb="FF00B0F0"/>
        <bgColor indexed="64"/>
      </patternFill>
    </fill>
    <fill>
      <patternFill patternType="solid">
        <fgColor rgb="FF92D050"/>
        <bgColor indexed="64"/>
      </patternFill>
    </fill>
    <fill>
      <patternFill patternType="solid">
        <fgColor theme="5" tint="0.39997558519241921"/>
        <bgColor indexed="64"/>
      </patternFill>
    </fill>
    <fill>
      <patternFill patternType="solid">
        <fgColor theme="7" tint="-0.249977111117893"/>
        <bgColor indexed="64"/>
      </patternFill>
    </fill>
    <fill>
      <patternFill patternType="solid">
        <fgColor rgb="FFFF5050"/>
        <bgColor indexed="64"/>
      </patternFill>
    </fill>
    <fill>
      <patternFill patternType="solid">
        <fgColor theme="9" tint="-0.499984740745262"/>
        <bgColor indexed="64"/>
      </patternFill>
    </fill>
    <fill>
      <patternFill patternType="solid">
        <fgColor theme="5" tint="-0.499984740745262"/>
        <bgColor indexed="64"/>
      </patternFill>
    </fill>
    <fill>
      <patternFill patternType="solid">
        <fgColor theme="7" tint="0.79998168889431442"/>
        <bgColor indexed="64"/>
      </patternFill>
    </fill>
    <fill>
      <patternFill patternType="solid">
        <fgColor theme="0" tint="-0.14999847407452621"/>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hair">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right style="hair">
        <color indexed="64"/>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thin">
        <color indexed="64"/>
      </right>
      <top/>
      <bottom style="hair">
        <color indexed="64"/>
      </bottom>
      <diagonal/>
    </border>
    <border>
      <left style="hair">
        <color auto="1"/>
      </left>
      <right/>
      <top/>
      <bottom/>
      <diagonal/>
    </border>
    <border>
      <left style="hair">
        <color indexed="64"/>
      </left>
      <right style="thin">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diagonal/>
    </border>
  </borders>
  <cellStyleXfs count="3">
    <xf numFmtId="0" fontId="0" fillId="0" borderId="0">
      <alignment vertical="center"/>
    </xf>
    <xf numFmtId="38" fontId="16" fillId="0" borderId="0" applyFont="0" applyFill="0" applyBorder="0" applyAlignment="0" applyProtection="0">
      <alignment vertical="center"/>
    </xf>
    <xf numFmtId="0" fontId="16" fillId="0" borderId="0">
      <alignment vertical="center"/>
    </xf>
  </cellStyleXfs>
  <cellXfs count="925">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0" fillId="0" borderId="5" xfId="0" applyBorder="1">
      <alignment vertical="center"/>
    </xf>
    <xf numFmtId="0" fontId="0" fillId="0" borderId="0" xfId="0" applyBorder="1">
      <alignment vertical="center"/>
    </xf>
    <xf numFmtId="0" fontId="0" fillId="0" borderId="2" xfId="0" applyBorder="1">
      <alignment vertical="center"/>
    </xf>
    <xf numFmtId="0" fontId="0" fillId="0" borderId="28" xfId="0" applyBorder="1">
      <alignment vertical="center"/>
    </xf>
    <xf numFmtId="0" fontId="0" fillId="0" borderId="11" xfId="0" applyBorder="1">
      <alignment vertical="center"/>
    </xf>
    <xf numFmtId="0" fontId="0" fillId="0" borderId="29" xfId="0" applyBorder="1">
      <alignment vertical="center"/>
    </xf>
    <xf numFmtId="0" fontId="0" fillId="0" borderId="30" xfId="0" applyBorder="1">
      <alignment vertical="center"/>
    </xf>
    <xf numFmtId="0" fontId="0" fillId="0" borderId="32" xfId="0" applyBorder="1">
      <alignment vertical="center"/>
    </xf>
    <xf numFmtId="0" fontId="0" fillId="0" borderId="20" xfId="0" applyBorder="1">
      <alignment vertical="center"/>
    </xf>
    <xf numFmtId="0" fontId="4" fillId="3" borderId="0" xfId="0" applyFont="1" applyFill="1">
      <alignment vertical="center"/>
    </xf>
    <xf numFmtId="0" fontId="5" fillId="3" borderId="0" xfId="0" applyFont="1" applyFill="1">
      <alignment vertical="center"/>
    </xf>
    <xf numFmtId="0" fontId="0" fillId="0" borderId="12" xfId="0" applyBorder="1" applyAlignment="1">
      <alignment horizontal="center" vertical="center"/>
    </xf>
    <xf numFmtId="0" fontId="0" fillId="0" borderId="31" xfId="0" applyBorder="1" applyAlignment="1">
      <alignment horizontal="center" vertical="center"/>
    </xf>
    <xf numFmtId="0" fontId="0" fillId="0" borderId="21" xfId="0" applyBorder="1" applyAlignment="1">
      <alignment horizontal="center" vertical="center"/>
    </xf>
    <xf numFmtId="0" fontId="0" fillId="0" borderId="35" xfId="0" applyBorder="1">
      <alignment vertical="center"/>
    </xf>
    <xf numFmtId="0" fontId="5" fillId="3" borderId="0" xfId="0" applyFont="1" applyFill="1" applyAlignment="1">
      <alignment horizontal="center" vertical="center"/>
    </xf>
    <xf numFmtId="0" fontId="0" fillId="0" borderId="16" xfId="0" applyFill="1" applyBorder="1" applyAlignment="1">
      <alignment vertical="center"/>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7" fillId="0" borderId="0" xfId="0" applyFont="1" applyBorder="1">
      <alignment vertical="center"/>
    </xf>
    <xf numFmtId="0" fontId="7" fillId="0" borderId="0" xfId="0" applyFont="1">
      <alignment vertical="center"/>
    </xf>
    <xf numFmtId="0" fontId="8" fillId="0" borderId="0" xfId="0" applyFont="1">
      <alignment vertical="center"/>
    </xf>
    <xf numFmtId="0" fontId="0" fillId="4" borderId="13" xfId="0" applyFill="1" applyBorder="1" applyAlignment="1">
      <alignment vertical="center"/>
    </xf>
    <xf numFmtId="0" fontId="0" fillId="4" borderId="14" xfId="0" applyFill="1" applyBorder="1" applyAlignment="1">
      <alignment vertical="center" wrapText="1"/>
    </xf>
    <xf numFmtId="0" fontId="0" fillId="4" borderId="15" xfId="0" applyFill="1" applyBorder="1" applyAlignment="1">
      <alignment vertical="center" wrapText="1"/>
    </xf>
    <xf numFmtId="0" fontId="0" fillId="4" borderId="6" xfId="0" applyFill="1" applyBorder="1" applyAlignment="1">
      <alignment vertical="center"/>
    </xf>
    <xf numFmtId="0" fontId="0" fillId="4" borderId="7" xfId="0" applyFill="1" applyBorder="1" applyAlignment="1">
      <alignment vertical="center" wrapText="1"/>
    </xf>
    <xf numFmtId="0" fontId="0" fillId="4" borderId="8" xfId="0" applyFill="1" applyBorder="1" applyAlignment="1">
      <alignment vertical="center" wrapText="1"/>
    </xf>
    <xf numFmtId="0" fontId="0" fillId="4" borderId="9" xfId="0" applyFill="1" applyBorder="1" applyAlignment="1">
      <alignment vertical="center"/>
    </xf>
    <xf numFmtId="0" fontId="0" fillId="4" borderId="2" xfId="0" applyFill="1" applyBorder="1" applyAlignment="1">
      <alignment vertical="center" wrapText="1"/>
    </xf>
    <xf numFmtId="0" fontId="0" fillId="4" borderId="4" xfId="0" applyFill="1" applyBorder="1" applyAlignment="1">
      <alignment vertical="center" wrapText="1"/>
    </xf>
    <xf numFmtId="0" fontId="6" fillId="0" borderId="22"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26" xfId="0" applyFont="1" applyFill="1" applyBorder="1" applyAlignment="1">
      <alignment horizontal="center" vertical="center"/>
    </xf>
    <xf numFmtId="0" fontId="0" fillId="2" borderId="1" xfId="0" applyFill="1" applyBorder="1">
      <alignment vertical="center"/>
    </xf>
    <xf numFmtId="0" fontId="0" fillId="5" borderId="1" xfId="0" applyFill="1" applyBorder="1">
      <alignment vertical="center"/>
    </xf>
    <xf numFmtId="0" fontId="0" fillId="0" borderId="5" xfId="0" applyBorder="1" applyAlignment="1">
      <alignment vertical="center" wrapText="1"/>
    </xf>
    <xf numFmtId="0" fontId="0" fillId="0" borderId="36" xfId="0" applyBorder="1" applyAlignment="1">
      <alignment vertical="center" wrapText="1"/>
    </xf>
    <xf numFmtId="0" fontId="0" fillId="0" borderId="37" xfId="0" applyBorder="1" applyAlignment="1">
      <alignment vertical="center" wrapText="1"/>
    </xf>
    <xf numFmtId="0" fontId="0" fillId="0" borderId="0" xfId="0" applyAlignment="1">
      <alignment horizontal="center" vertical="center" wrapText="1"/>
    </xf>
    <xf numFmtId="0" fontId="0" fillId="0" borderId="44"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4" xfId="0" applyBorder="1" applyAlignment="1">
      <alignment vertical="center" wrapText="1"/>
    </xf>
    <xf numFmtId="0" fontId="0" fillId="0" borderId="6" xfId="0" applyBorder="1" applyAlignment="1">
      <alignment vertical="center" wrapText="1"/>
    </xf>
    <xf numFmtId="0" fontId="0" fillId="0" borderId="0" xfId="0" applyBorder="1" applyAlignment="1">
      <alignment vertical="center" wrapText="1"/>
    </xf>
    <xf numFmtId="0" fontId="2" fillId="0" borderId="0" xfId="0" applyFont="1" applyFill="1" applyBorder="1">
      <alignment vertical="center"/>
    </xf>
    <xf numFmtId="0" fontId="2" fillId="0" borderId="0" xfId="0" applyFont="1" applyFill="1">
      <alignment vertical="center"/>
    </xf>
    <xf numFmtId="0" fontId="2" fillId="0" borderId="0" xfId="0" applyFont="1" applyFill="1" applyAlignment="1">
      <alignment vertical="top" wrapText="1"/>
    </xf>
    <xf numFmtId="0" fontId="2" fillId="0" borderId="0" xfId="0" applyFont="1" applyFill="1" applyBorder="1" applyAlignment="1">
      <alignment vertical="top" wrapText="1"/>
    </xf>
    <xf numFmtId="0" fontId="2" fillId="0" borderId="0" xfId="0" applyFont="1" applyFill="1" applyAlignment="1">
      <alignment vertical="center" wrapText="1"/>
    </xf>
    <xf numFmtId="0" fontId="5" fillId="6" borderId="0" xfId="0" applyFont="1" applyFill="1">
      <alignment vertical="center"/>
    </xf>
    <xf numFmtId="0" fontId="5" fillId="6" borderId="0" xfId="0" applyFont="1" applyFill="1" applyAlignment="1">
      <alignment horizontal="center" vertical="center"/>
    </xf>
    <xf numFmtId="0" fontId="10" fillId="0" borderId="0" xfId="0" applyFont="1">
      <alignment vertical="center"/>
    </xf>
    <xf numFmtId="0" fontId="10" fillId="0" borderId="38" xfId="0" applyFont="1" applyFill="1" applyBorder="1" applyAlignment="1">
      <alignment horizontal="center" vertical="center"/>
    </xf>
    <xf numFmtId="0" fontId="10" fillId="0" borderId="39" xfId="0" applyFont="1" applyFill="1" applyBorder="1" applyAlignment="1">
      <alignment horizontal="center" vertical="center"/>
    </xf>
    <xf numFmtId="0" fontId="10" fillId="0" borderId="0" xfId="0" applyFont="1" applyAlignment="1">
      <alignment horizontal="center" vertical="center"/>
    </xf>
    <xf numFmtId="0" fontId="10" fillId="0" borderId="1" xfId="0" applyFont="1" applyFill="1" applyBorder="1" applyAlignment="1">
      <alignment horizontal="center" vertical="center"/>
    </xf>
    <xf numFmtId="0" fontId="10" fillId="0" borderId="41" xfId="0" applyFont="1" applyFill="1" applyBorder="1" applyAlignment="1">
      <alignment horizontal="center" vertical="center"/>
    </xf>
    <xf numFmtId="0" fontId="10" fillId="0" borderId="28" xfId="0" applyFont="1" applyBorder="1" applyAlignment="1">
      <alignment horizontal="center" vertical="center"/>
    </xf>
    <xf numFmtId="0" fontId="10" fillId="0" borderId="32" xfId="0" applyFont="1" applyBorder="1" applyAlignment="1">
      <alignment horizontal="center" vertical="center"/>
    </xf>
    <xf numFmtId="0" fontId="3" fillId="0" borderId="0" xfId="0" applyFont="1">
      <alignment vertical="center"/>
    </xf>
    <xf numFmtId="0" fontId="17" fillId="0" borderId="0" xfId="0" applyFont="1">
      <alignment vertical="center"/>
    </xf>
    <xf numFmtId="0" fontId="3" fillId="0" borderId="0" xfId="0" applyFont="1" applyBorder="1">
      <alignment vertical="center"/>
    </xf>
    <xf numFmtId="0" fontId="17" fillId="0" borderId="0" xfId="0" applyFont="1" applyBorder="1">
      <alignment vertical="center"/>
    </xf>
    <xf numFmtId="0" fontId="3" fillId="0" borderId="0" xfId="0" applyFont="1" applyBorder="1" applyAlignment="1">
      <alignment vertical="center" wrapText="1"/>
    </xf>
    <xf numFmtId="0" fontId="0" fillId="0" borderId="0" xfId="0" applyAlignment="1">
      <alignment vertical="center" wrapText="1"/>
    </xf>
    <xf numFmtId="0" fontId="0" fillId="0" borderId="18" xfId="0" applyBorder="1" applyAlignment="1">
      <alignment horizontal="center" vertical="center" wrapText="1"/>
    </xf>
    <xf numFmtId="0" fontId="20" fillId="0" borderId="0" xfId="0" applyFont="1" applyAlignment="1">
      <alignment vertical="top"/>
    </xf>
    <xf numFmtId="0" fontId="20" fillId="0" borderId="0" xfId="0" applyFont="1" applyAlignment="1">
      <alignment horizontal="right" vertical="top"/>
    </xf>
    <xf numFmtId="0" fontId="0" fillId="0" borderId="0" xfId="0" applyAlignment="1">
      <alignment vertical="center" wrapText="1"/>
    </xf>
    <xf numFmtId="0" fontId="20" fillId="0" borderId="0" xfId="0" applyFont="1" applyBorder="1" applyAlignment="1">
      <alignment vertical="top"/>
    </xf>
    <xf numFmtId="0" fontId="20" fillId="0" borderId="2" xfId="0" applyFont="1" applyBorder="1" applyAlignment="1">
      <alignment horizontal="center" vertical="center"/>
    </xf>
    <xf numFmtId="0" fontId="20" fillId="2" borderId="2" xfId="0" applyFont="1" applyFill="1" applyBorder="1" applyAlignment="1">
      <alignment vertical="center" wrapText="1"/>
    </xf>
    <xf numFmtId="0" fontId="0" fillId="0" borderId="53" xfId="0" applyBorder="1" applyAlignment="1">
      <alignment horizontal="center" vertical="center" wrapText="1"/>
    </xf>
    <xf numFmtId="0" fontId="4" fillId="8" borderId="54" xfId="0" applyFont="1" applyFill="1" applyBorder="1" applyAlignment="1">
      <alignment vertical="center" wrapText="1"/>
    </xf>
    <xf numFmtId="0" fontId="0" fillId="2" borderId="55" xfId="0" applyFill="1" applyBorder="1" applyAlignment="1">
      <alignment vertical="center" wrapText="1"/>
    </xf>
    <xf numFmtId="0" fontId="0" fillId="2" borderId="56" xfId="0" applyFill="1" applyBorder="1" applyAlignment="1">
      <alignment vertical="center" wrapText="1"/>
    </xf>
    <xf numFmtId="0" fontId="4" fillId="9" borderId="55" xfId="0" applyFont="1" applyFill="1" applyBorder="1" applyAlignment="1">
      <alignment vertical="center" wrapText="1"/>
    </xf>
    <xf numFmtId="0" fontId="4" fillId="9" borderId="43" xfId="0" applyFont="1" applyFill="1" applyBorder="1" applyAlignment="1">
      <alignment vertical="center" wrapText="1"/>
    </xf>
    <xf numFmtId="0" fontId="4" fillId="9" borderId="56" xfId="0" applyFont="1" applyFill="1" applyBorder="1" applyAlignment="1">
      <alignment vertical="center" wrapText="1"/>
    </xf>
    <xf numFmtId="0" fontId="4" fillId="3" borderId="49" xfId="0" applyFont="1" applyFill="1" applyBorder="1" applyAlignment="1">
      <alignment vertical="center" wrapText="1"/>
    </xf>
    <xf numFmtId="0" fontId="5" fillId="3" borderId="43" xfId="0" applyFont="1" applyFill="1" applyBorder="1" applyAlignment="1">
      <alignment vertical="center" wrapText="1"/>
    </xf>
    <xf numFmtId="0" fontId="5" fillId="3" borderId="56" xfId="0" applyFont="1" applyFill="1" applyBorder="1" applyAlignment="1">
      <alignment vertical="center" wrapText="1"/>
    </xf>
    <xf numFmtId="0" fontId="6" fillId="0" borderId="16" xfId="0" applyFont="1" applyFill="1" applyBorder="1" applyAlignment="1">
      <alignment horizontal="center" vertical="center" wrapText="1"/>
    </xf>
    <xf numFmtId="0" fontId="24" fillId="0" borderId="46" xfId="0" applyFont="1" applyFill="1" applyBorder="1" applyAlignment="1">
      <alignment horizontal="center" vertical="center" wrapText="1"/>
    </xf>
    <xf numFmtId="0" fontId="24" fillId="0" borderId="22" xfId="0" applyFont="1" applyFill="1" applyBorder="1" applyAlignment="1">
      <alignment horizontal="center" vertical="center" wrapText="1"/>
    </xf>
    <xf numFmtId="0" fontId="24" fillId="0" borderId="26" xfId="0" applyFont="1" applyFill="1" applyBorder="1" applyAlignment="1">
      <alignment horizontal="center" vertical="center" wrapText="1"/>
    </xf>
    <xf numFmtId="0" fontId="24" fillId="0" borderId="24" xfId="0" applyFont="1" applyFill="1" applyBorder="1" applyAlignment="1">
      <alignment horizontal="center" vertical="center" wrapText="1"/>
    </xf>
    <xf numFmtId="0" fontId="24" fillId="0" borderId="34" xfId="0" applyFont="1" applyFill="1" applyBorder="1" applyAlignment="1">
      <alignment horizontal="center" vertical="center" wrapText="1"/>
    </xf>
    <xf numFmtId="0" fontId="0" fillId="0" borderId="27" xfId="0" applyBorder="1" applyAlignment="1">
      <alignment vertical="center" wrapText="1"/>
    </xf>
    <xf numFmtId="0" fontId="0" fillId="0" borderId="0" xfId="0" applyAlignment="1">
      <alignment vertical="center"/>
    </xf>
    <xf numFmtId="0" fontId="0" fillId="0" borderId="0" xfId="0" applyAlignment="1">
      <alignment horizontal="right" vertical="center"/>
    </xf>
    <xf numFmtId="0" fontId="0" fillId="0" borderId="11" xfId="0" applyFill="1" applyBorder="1" applyAlignment="1">
      <alignment vertical="center"/>
    </xf>
    <xf numFmtId="0" fontId="0" fillId="0" borderId="11" xfId="0" applyFill="1" applyBorder="1">
      <alignment vertical="center"/>
    </xf>
    <xf numFmtId="0" fontId="0" fillId="0" borderId="30" xfId="0" applyFill="1" applyBorder="1" applyAlignment="1">
      <alignment vertical="center"/>
    </xf>
    <xf numFmtId="0" fontId="0" fillId="0" borderId="30" xfId="0" applyFill="1" applyBorder="1">
      <alignment vertical="center"/>
    </xf>
    <xf numFmtId="0" fontId="0" fillId="0" borderId="20" xfId="0" applyFill="1" applyBorder="1" applyAlignment="1">
      <alignment vertical="center"/>
    </xf>
    <xf numFmtId="0" fontId="0" fillId="0" borderId="20" xfId="0" applyFill="1" applyBorder="1">
      <alignment vertical="center"/>
    </xf>
    <xf numFmtId="0" fontId="0" fillId="0" borderId="13" xfId="0" applyBorder="1" applyAlignment="1">
      <alignment horizontal="center" vertical="center" wrapText="1"/>
    </xf>
    <xf numFmtId="0" fontId="0" fillId="0" borderId="16" xfId="0" applyBorder="1" applyAlignment="1">
      <alignment horizontal="center" vertical="center" wrapText="1"/>
    </xf>
    <xf numFmtId="0" fontId="12" fillId="0" borderId="0" xfId="0" applyFont="1" applyAlignment="1">
      <alignment vertical="center" wrapText="1"/>
    </xf>
    <xf numFmtId="0" fontId="4" fillId="0" borderId="0" xfId="0" applyFont="1" applyAlignment="1">
      <alignment vertical="center" wrapText="1"/>
    </xf>
    <xf numFmtId="0" fontId="0" fillId="0" borderId="3" xfId="0" applyBorder="1" applyAlignment="1">
      <alignment horizontal="center" vertical="center" wrapText="1"/>
    </xf>
    <xf numFmtId="0" fontId="0" fillId="0" borderId="17" xfId="0" applyBorder="1" applyAlignment="1">
      <alignment horizontal="center" vertical="center" wrapText="1"/>
    </xf>
    <xf numFmtId="0" fontId="0" fillId="0" borderId="0" xfId="0" applyFill="1" applyAlignment="1">
      <alignment vertical="top" wrapText="1"/>
    </xf>
    <xf numFmtId="0" fontId="0" fillId="0" borderId="0" xfId="0" applyAlignment="1">
      <alignment vertical="top" wrapText="1"/>
    </xf>
    <xf numFmtId="0" fontId="27" fillId="0" borderId="0" xfId="0" applyFont="1" applyFill="1" applyAlignment="1">
      <alignment vertical="top" wrapText="1"/>
    </xf>
    <xf numFmtId="0" fontId="27" fillId="0" borderId="0" xfId="0" applyFont="1" applyFill="1" applyAlignment="1">
      <alignment horizontal="center" vertical="top" wrapText="1"/>
    </xf>
    <xf numFmtId="0" fontId="0" fillId="0" borderId="0" xfId="0" applyFill="1">
      <alignment vertical="center"/>
    </xf>
    <xf numFmtId="0" fontId="28" fillId="0" borderId="0" xfId="0" applyFont="1" applyFill="1" applyAlignment="1">
      <alignment vertical="center" wrapText="1"/>
    </xf>
    <xf numFmtId="0" fontId="28" fillId="0" borderId="0" xfId="0" applyFont="1" applyFill="1" applyAlignment="1">
      <alignment horizontal="center" vertical="center" wrapText="1"/>
    </xf>
    <xf numFmtId="0" fontId="30" fillId="0" borderId="1" xfId="0" applyFont="1" applyFill="1" applyBorder="1" applyAlignment="1">
      <alignment horizontal="center" vertical="center" wrapText="1"/>
    </xf>
    <xf numFmtId="0" fontId="31" fillId="0" borderId="1" xfId="0" applyFont="1" applyFill="1" applyBorder="1" applyAlignment="1">
      <alignment vertical="top" wrapText="1"/>
    </xf>
    <xf numFmtId="0" fontId="31" fillId="0" borderId="1" xfId="0" applyFont="1" applyFill="1" applyBorder="1" applyAlignment="1">
      <alignment horizontal="center" vertical="top" wrapText="1"/>
    </xf>
    <xf numFmtId="0" fontId="0" fillId="0" borderId="0" xfId="0" applyAlignment="1">
      <alignment vertical="center" wrapText="1"/>
    </xf>
    <xf numFmtId="0" fontId="32" fillId="3" borderId="0" xfId="0" applyFont="1" applyFill="1" applyAlignment="1">
      <alignment vertical="top" wrapText="1"/>
    </xf>
    <xf numFmtId="0" fontId="32" fillId="0" borderId="0" xfId="0" applyFont="1" applyAlignment="1">
      <alignment vertical="top" wrapText="1"/>
    </xf>
    <xf numFmtId="0" fontId="36" fillId="6" borderId="0" xfId="0" applyFont="1" applyFill="1">
      <alignment vertical="center"/>
    </xf>
    <xf numFmtId="0" fontId="38" fillId="6" borderId="0" xfId="0" applyFont="1" applyFill="1">
      <alignment vertical="center"/>
    </xf>
    <xf numFmtId="0" fontId="38" fillId="6" borderId="0" xfId="0" applyFont="1" applyFill="1" applyAlignment="1">
      <alignment horizontal="center" vertical="center"/>
    </xf>
    <xf numFmtId="0" fontId="39" fillId="0" borderId="0" xfId="0" applyFont="1" applyFill="1">
      <alignment vertical="center"/>
    </xf>
    <xf numFmtId="0" fontId="39" fillId="0" borderId="0" xfId="0" applyFont="1">
      <alignment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0" fillId="0" borderId="12" xfId="0" applyFill="1" applyBorder="1" applyAlignment="1">
      <alignment horizontal="left" vertical="center"/>
    </xf>
    <xf numFmtId="0" fontId="0" fillId="0" borderId="31" xfId="0" applyFill="1" applyBorder="1" applyAlignment="1">
      <alignment horizontal="left" vertical="center"/>
    </xf>
    <xf numFmtId="0" fontId="0" fillId="0" borderId="21" xfId="0" applyFill="1" applyBorder="1" applyAlignment="1">
      <alignment horizontal="left" vertical="center"/>
    </xf>
    <xf numFmtId="0" fontId="0" fillId="0" borderId="0" xfId="0" applyAlignment="1">
      <alignment vertical="top"/>
    </xf>
    <xf numFmtId="0" fontId="6" fillId="0" borderId="0" xfId="0" applyFont="1" applyFill="1" applyAlignment="1">
      <alignment vertical="center"/>
    </xf>
    <xf numFmtId="14" fontId="6" fillId="0" borderId="0" xfId="0" applyNumberFormat="1" applyFont="1" applyFill="1" applyAlignment="1">
      <alignment vertical="center"/>
    </xf>
    <xf numFmtId="49" fontId="0" fillId="2" borderId="14" xfId="0" applyNumberFormat="1" applyFill="1" applyBorder="1" applyAlignment="1">
      <alignment horizontal="center" vertical="center"/>
    </xf>
    <xf numFmtId="49" fontId="0" fillId="0" borderId="14" xfId="0" applyNumberFormat="1" applyFill="1" applyBorder="1" applyAlignment="1">
      <alignment vertical="center"/>
    </xf>
    <xf numFmtId="0" fontId="34" fillId="0" borderId="36" xfId="0" applyFont="1" applyFill="1" applyBorder="1" applyAlignment="1">
      <alignment vertical="center" wrapText="1"/>
    </xf>
    <xf numFmtId="0" fontId="34" fillId="0" borderId="0" xfId="0" applyFont="1" applyFill="1" applyBorder="1" applyAlignment="1">
      <alignment vertical="center" wrapText="1"/>
    </xf>
    <xf numFmtId="0" fontId="0" fillId="0" borderId="0" xfId="0" applyAlignment="1">
      <alignment vertical="center" wrapText="1"/>
    </xf>
    <xf numFmtId="0" fontId="5" fillId="0" borderId="0" xfId="0" applyFont="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4" fillId="0" borderId="0" xfId="0" applyFont="1" applyAlignment="1">
      <alignment horizontal="center" vertical="center" wrapText="1"/>
    </xf>
    <xf numFmtId="0" fontId="33" fillId="0" borderId="37" xfId="0" applyFont="1" applyFill="1" applyBorder="1" applyAlignment="1">
      <alignment vertical="top" wrapText="1"/>
    </xf>
    <xf numFmtId="0" fontId="40" fillId="3" borderId="0" xfId="0" applyFont="1" applyFill="1" applyAlignment="1">
      <alignment vertical="top" wrapText="1"/>
    </xf>
    <xf numFmtId="0" fontId="32" fillId="3" borderId="0" xfId="0" applyFont="1" applyFill="1" applyAlignment="1">
      <alignment vertical="top"/>
    </xf>
    <xf numFmtId="0" fontId="4" fillId="0" borderId="0" xfId="0" applyFont="1" applyBorder="1" applyAlignment="1">
      <alignment vertical="center"/>
    </xf>
    <xf numFmtId="0" fontId="4" fillId="0" borderId="0" xfId="0" applyFont="1" applyAlignment="1">
      <alignment horizontal="center" vertical="center"/>
    </xf>
    <xf numFmtId="0" fontId="4" fillId="0" borderId="0" xfId="0" applyFont="1" applyFill="1" applyAlignment="1">
      <alignment vertical="top"/>
    </xf>
    <xf numFmtId="0" fontId="0" fillId="0" borderId="0" xfId="0" applyAlignment="1">
      <alignment vertical="center" wrapText="1"/>
    </xf>
    <xf numFmtId="177" fontId="0" fillId="0" borderId="14" xfId="0" applyNumberFormat="1" applyFill="1" applyBorder="1" applyAlignment="1">
      <alignment horizontal="center" vertical="center"/>
    </xf>
    <xf numFmtId="177" fontId="0" fillId="0" borderId="14" xfId="0" applyNumberFormat="1" applyFill="1" applyBorder="1" applyAlignment="1">
      <alignment vertical="center"/>
    </xf>
    <xf numFmtId="177" fontId="0" fillId="0" borderId="15" xfId="0" applyNumberFormat="1" applyFill="1" applyBorder="1" applyAlignment="1">
      <alignment vertical="center"/>
    </xf>
    <xf numFmtId="0" fontId="0" fillId="0" borderId="0" xfId="0" applyAlignment="1">
      <alignment vertical="center" wrapText="1"/>
    </xf>
    <xf numFmtId="0" fontId="0" fillId="0" borderId="3" xfId="0" applyBorder="1" applyAlignment="1">
      <alignment vertical="center" wrapText="1"/>
    </xf>
    <xf numFmtId="0" fontId="6" fillId="0" borderId="0" xfId="0" applyFont="1" applyAlignment="1">
      <alignment vertical="center" wrapText="1"/>
    </xf>
    <xf numFmtId="0" fontId="27" fillId="0" borderId="0" xfId="0" applyFont="1" applyAlignment="1">
      <alignment horizontal="right" vertical="center" wrapText="1"/>
    </xf>
    <xf numFmtId="0" fontId="41" fillId="0" borderId="0" xfId="0" applyFont="1" applyAlignment="1">
      <alignment horizontal="right" vertical="center" wrapText="1"/>
    </xf>
    <xf numFmtId="0" fontId="7" fillId="0" borderId="0" xfId="0" applyFont="1" applyAlignment="1">
      <alignment horizontal="center" vertical="center" wrapText="1"/>
    </xf>
    <xf numFmtId="0" fontId="0" fillId="0" borderId="7" xfId="0" applyFill="1" applyBorder="1">
      <alignment vertical="center"/>
    </xf>
    <xf numFmtId="0" fontId="0" fillId="0" borderId="7" xfId="0" applyFill="1" applyBorder="1" applyAlignment="1">
      <alignment horizontal="center" vertical="center"/>
    </xf>
    <xf numFmtId="0" fontId="7" fillId="0" borderId="0" xfId="0" applyFont="1" applyFill="1" applyBorder="1" applyAlignment="1">
      <alignment vertical="center" wrapText="1"/>
    </xf>
    <xf numFmtId="49" fontId="0" fillId="2" borderId="13" xfId="0" applyNumberFormat="1" applyFill="1" applyBorder="1" applyAlignment="1" applyProtection="1">
      <alignment horizontal="center" vertical="center"/>
      <protection locked="0"/>
    </xf>
    <xf numFmtId="49" fontId="0" fillId="2" borderId="14" xfId="0" applyNumberFormat="1" applyFill="1" applyBorder="1" applyAlignment="1" applyProtection="1">
      <alignment horizontal="center" vertical="center"/>
      <protection locked="0"/>
    </xf>
    <xf numFmtId="0" fontId="6" fillId="0" borderId="22"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protection locked="0"/>
    </xf>
    <xf numFmtId="0" fontId="6" fillId="0" borderId="26" xfId="0" applyFont="1" applyFill="1" applyBorder="1" applyAlignment="1" applyProtection="1">
      <alignment horizontal="center" vertical="center"/>
      <protection locked="0"/>
    </xf>
    <xf numFmtId="0" fontId="0" fillId="0" borderId="22" xfId="0" applyFill="1" applyBorder="1" applyAlignment="1" applyProtection="1">
      <alignment horizontal="center" vertical="center"/>
      <protection locked="0"/>
    </xf>
    <xf numFmtId="0" fontId="0" fillId="0" borderId="24" xfId="0" applyFill="1" applyBorder="1" applyAlignment="1" applyProtection="1">
      <alignment horizontal="center" vertical="center"/>
      <protection locked="0"/>
    </xf>
    <xf numFmtId="0" fontId="0" fillId="0" borderId="26" xfId="0" applyFill="1" applyBorder="1" applyAlignment="1" applyProtection="1">
      <alignment horizontal="center" vertical="center"/>
      <protection locked="0"/>
    </xf>
    <xf numFmtId="0" fontId="0" fillId="2" borderId="10" xfId="0" applyFill="1" applyBorder="1" applyProtection="1">
      <alignment vertical="center"/>
      <protection locked="0"/>
    </xf>
    <xf numFmtId="0" fontId="0" fillId="2" borderId="33" xfId="0" applyFill="1" applyBorder="1" applyProtection="1">
      <alignment vertical="center"/>
      <protection locked="0"/>
    </xf>
    <xf numFmtId="0" fontId="0" fillId="2" borderId="19" xfId="0" applyFill="1" applyBorder="1" applyProtection="1">
      <alignment vertical="center"/>
      <protection locked="0"/>
    </xf>
    <xf numFmtId="0" fontId="0" fillId="0" borderId="34" xfId="0" applyFill="1" applyBorder="1" applyAlignment="1" applyProtection="1">
      <alignment horizontal="center" vertical="center"/>
      <protection locked="0"/>
    </xf>
    <xf numFmtId="0" fontId="6" fillId="5" borderId="13" xfId="0" applyFont="1"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33"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16" xfId="0" applyFill="1" applyBorder="1" applyProtection="1">
      <alignment vertical="center"/>
      <protection locked="0"/>
    </xf>
    <xf numFmtId="0" fontId="0" fillId="2" borderId="18" xfId="0" applyFill="1" applyBorder="1" applyProtection="1">
      <alignment vertical="center"/>
      <protection locked="0"/>
    </xf>
    <xf numFmtId="0" fontId="6" fillId="5" borderId="1" xfId="0" applyFont="1" applyFill="1" applyBorder="1" applyAlignment="1" applyProtection="1">
      <alignment horizontal="center" vertical="center"/>
      <protection locked="0"/>
    </xf>
    <xf numFmtId="0" fontId="0" fillId="2" borderId="22" xfId="0" applyFill="1" applyBorder="1" applyProtection="1">
      <alignment vertical="center"/>
      <protection locked="0"/>
    </xf>
    <xf numFmtId="0" fontId="0" fillId="0" borderId="57" xfId="0" applyFill="1" applyBorder="1" applyAlignment="1" applyProtection="1">
      <alignment vertical="center"/>
      <protection locked="0"/>
    </xf>
    <xf numFmtId="0" fontId="0" fillId="0" borderId="23" xfId="0" applyFill="1" applyBorder="1" applyAlignment="1" applyProtection="1">
      <alignment vertical="center"/>
      <protection locked="0"/>
    </xf>
    <xf numFmtId="0" fontId="0" fillId="2" borderId="24" xfId="0" applyFill="1" applyBorder="1" applyProtection="1">
      <alignment vertical="center"/>
      <protection locked="0"/>
    </xf>
    <xf numFmtId="0" fontId="0" fillId="0" borderId="45" xfId="0" applyFill="1" applyBorder="1" applyAlignment="1" applyProtection="1">
      <alignment vertical="center"/>
      <protection locked="0"/>
    </xf>
    <xf numFmtId="0" fontId="0" fillId="0" borderId="25" xfId="0" applyFill="1" applyBorder="1" applyAlignment="1" applyProtection="1">
      <alignment vertical="center"/>
      <protection locked="0"/>
    </xf>
    <xf numFmtId="0" fontId="0" fillId="2" borderId="26" xfId="0" applyFill="1" applyBorder="1" applyProtection="1">
      <alignment vertical="center"/>
      <protection locked="0"/>
    </xf>
    <xf numFmtId="0" fontId="0" fillId="0" borderId="58" xfId="0" applyFill="1" applyBorder="1" applyAlignment="1" applyProtection="1">
      <alignment vertical="center"/>
      <protection locked="0"/>
    </xf>
    <xf numFmtId="0" fontId="0" fillId="0" borderId="27" xfId="0" applyFill="1" applyBorder="1" applyAlignment="1" applyProtection="1">
      <alignment vertical="center"/>
      <protection locked="0"/>
    </xf>
    <xf numFmtId="0" fontId="2" fillId="0" borderId="0" xfId="0" applyFont="1" applyFill="1" applyBorder="1" applyAlignment="1">
      <alignment vertical="top" wrapText="1"/>
    </xf>
    <xf numFmtId="0" fontId="2" fillId="0" borderId="0" xfId="0" applyFont="1" applyFill="1" applyBorder="1" applyAlignment="1">
      <alignment vertical="top" wrapText="1"/>
    </xf>
    <xf numFmtId="176" fontId="2" fillId="0" borderId="0" xfId="0" applyNumberFormat="1" applyFont="1" applyFill="1" applyAlignment="1">
      <alignment vertical="distributed"/>
    </xf>
    <xf numFmtId="38" fontId="28" fillId="0" borderId="0" xfId="1" applyFont="1" applyFill="1" applyBorder="1" applyAlignment="1">
      <alignment vertical="center" wrapText="1"/>
    </xf>
    <xf numFmtId="0" fontId="3" fillId="0" borderId="13" xfId="0" applyFont="1" applyFill="1" applyBorder="1" applyAlignment="1">
      <alignment vertical="center"/>
    </xf>
    <xf numFmtId="0" fontId="3" fillId="0" borderId="13" xfId="0" applyFont="1" applyFill="1" applyBorder="1" applyAlignment="1">
      <alignment vertical="center" wrapText="1"/>
    </xf>
    <xf numFmtId="0" fontId="3" fillId="0" borderId="2" xfId="0" applyFont="1" applyFill="1" applyBorder="1" applyAlignment="1">
      <alignment vertical="top" wrapText="1"/>
    </xf>
    <xf numFmtId="0" fontId="3" fillId="0" borderId="6" xfId="0" applyFont="1" applyFill="1" applyBorder="1">
      <alignment vertical="center"/>
    </xf>
    <xf numFmtId="0" fontId="3" fillId="0" borderId="5" xfId="0" applyFont="1" applyFill="1" applyBorder="1" applyAlignment="1">
      <alignment vertical="top" wrapText="1"/>
    </xf>
    <xf numFmtId="0" fontId="3" fillId="0" borderId="14" xfId="0" applyFont="1" applyFill="1" applyBorder="1" applyAlignment="1">
      <alignment vertical="center" wrapText="1"/>
    </xf>
    <xf numFmtId="0" fontId="3" fillId="0" borderId="44" xfId="0" applyFont="1" applyFill="1" applyBorder="1" applyAlignment="1">
      <alignment vertical="top"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0" fillId="0" borderId="0" xfId="0" applyBorder="1" applyAlignment="1">
      <alignment vertical="center"/>
    </xf>
    <xf numFmtId="0" fontId="10" fillId="0" borderId="16" xfId="0" applyFont="1" applyBorder="1" applyAlignment="1">
      <alignment horizontal="center" vertical="center"/>
    </xf>
    <xf numFmtId="0" fontId="10" fillId="0" borderId="18" xfId="0" applyFont="1" applyBorder="1" applyAlignment="1">
      <alignment horizontal="center" vertical="center"/>
    </xf>
    <xf numFmtId="0" fontId="10" fillId="0" borderId="10" xfId="0" applyFont="1" applyBorder="1" applyAlignment="1">
      <alignment horizontal="center" vertical="center"/>
    </xf>
    <xf numFmtId="0" fontId="10" fillId="0" borderId="19" xfId="0" applyFont="1" applyBorder="1" applyAlignment="1">
      <alignment horizontal="center" vertical="center"/>
    </xf>
    <xf numFmtId="0" fontId="3" fillId="0" borderId="37" xfId="0" applyFont="1" applyFill="1" applyBorder="1" applyAlignment="1">
      <alignment vertical="top" wrapText="1"/>
    </xf>
    <xf numFmtId="0" fontId="3" fillId="0" borderId="36" xfId="0" applyFont="1" applyFill="1" applyBorder="1" applyAlignment="1">
      <alignment vertical="top" wrapText="1"/>
    </xf>
    <xf numFmtId="0" fontId="42" fillId="0" borderId="5" xfId="0" applyFont="1" applyFill="1" applyBorder="1" applyAlignment="1">
      <alignment vertical="top" wrapText="1"/>
    </xf>
    <xf numFmtId="0" fontId="25" fillId="0" borderId="0" xfId="0" applyFont="1" applyFill="1">
      <alignment vertical="center"/>
    </xf>
    <xf numFmtId="0" fontId="42" fillId="0" borderId="44" xfId="0" applyFont="1" applyFill="1" applyBorder="1" applyAlignment="1">
      <alignment vertical="top" wrapText="1"/>
    </xf>
    <xf numFmtId="0" fontId="10" fillId="0" borderId="10" xfId="0" applyFont="1" applyBorder="1" applyAlignment="1">
      <alignment horizontal="center" vertical="center"/>
    </xf>
    <xf numFmtId="0" fontId="6" fillId="5" borderId="42" xfId="0" applyFont="1" applyFill="1" applyBorder="1" applyAlignment="1" applyProtection="1">
      <alignment vertical="center"/>
      <protection locked="0"/>
    </xf>
    <xf numFmtId="0" fontId="3" fillId="0" borderId="2" xfId="0" applyNumberFormat="1" applyFont="1" applyFill="1" applyBorder="1" applyAlignment="1">
      <alignment vertical="center"/>
    </xf>
    <xf numFmtId="0" fontId="7" fillId="0" borderId="0" xfId="0" applyFont="1" applyFill="1" applyAlignment="1">
      <alignment vertical="center"/>
    </xf>
    <xf numFmtId="0" fontId="8" fillId="0" borderId="0" xfId="0" applyFont="1" applyFill="1" applyAlignment="1">
      <alignment vertical="center"/>
    </xf>
    <xf numFmtId="0" fontId="0" fillId="0" borderId="12" xfId="0" applyBorder="1" applyAlignment="1">
      <alignment horizontal="left" vertical="center"/>
    </xf>
    <xf numFmtId="0" fontId="0" fillId="0" borderId="31" xfId="0" applyBorder="1" applyAlignment="1">
      <alignment horizontal="left" vertical="center"/>
    </xf>
    <xf numFmtId="0" fontId="0" fillId="0" borderId="21" xfId="0" applyBorder="1" applyAlignment="1">
      <alignment horizontal="left" vertical="center"/>
    </xf>
    <xf numFmtId="0" fontId="38" fillId="0" borderId="0" xfId="0" applyFont="1" applyFill="1">
      <alignment vertical="center"/>
    </xf>
    <xf numFmtId="0" fontId="5" fillId="0" borderId="0" xfId="0" applyFont="1" applyFill="1">
      <alignment vertical="center"/>
    </xf>
    <xf numFmtId="0" fontId="7" fillId="0" borderId="0" xfId="0" applyFont="1" applyFill="1" applyBorder="1">
      <alignment vertical="center"/>
    </xf>
    <xf numFmtId="0" fontId="8" fillId="0" borderId="0" xfId="0" applyFont="1" applyFill="1">
      <alignment vertical="center"/>
    </xf>
    <xf numFmtId="0" fontId="14" fillId="0" borderId="0" xfId="0" applyFont="1" applyFill="1">
      <alignment vertical="center"/>
    </xf>
    <xf numFmtId="0" fontId="0" fillId="0" borderId="15" xfId="0" applyBorder="1">
      <alignment vertical="center"/>
    </xf>
    <xf numFmtId="0" fontId="0" fillId="16" borderId="0" xfId="0" applyFill="1" applyAlignment="1">
      <alignment vertical="top" wrapText="1"/>
    </xf>
    <xf numFmtId="0" fontId="6" fillId="0" borderId="0" xfId="0" applyFont="1" applyFill="1" applyAlignment="1">
      <alignment horizontal="center" vertical="center"/>
    </xf>
    <xf numFmtId="0" fontId="44" fillId="0" borderId="13" xfId="0" applyFont="1" applyFill="1" applyBorder="1" applyAlignment="1">
      <alignment vertical="center"/>
    </xf>
    <xf numFmtId="0" fontId="3" fillId="0" borderId="6" xfId="0" applyFont="1" applyFill="1" applyBorder="1" applyAlignment="1">
      <alignment vertical="center"/>
    </xf>
    <xf numFmtId="0" fontId="3" fillId="0" borderId="9" xfId="0" applyFont="1" applyFill="1" applyBorder="1" applyAlignment="1">
      <alignment vertical="center"/>
    </xf>
    <xf numFmtId="0" fontId="2" fillId="0" borderId="0" xfId="0" applyFont="1" applyFill="1" applyBorder="1" applyAlignment="1">
      <alignment vertical="center" wrapText="1"/>
    </xf>
    <xf numFmtId="0" fontId="25" fillId="0" borderId="0" xfId="0" applyFont="1" applyFill="1" applyBorder="1">
      <alignment vertical="center"/>
    </xf>
    <xf numFmtId="0" fontId="0" fillId="0" borderId="0" xfId="0" applyAlignment="1">
      <alignment vertical="center" wrapText="1"/>
    </xf>
    <xf numFmtId="0" fontId="0" fillId="0" borderId="20" xfId="0" applyBorder="1" applyAlignment="1">
      <alignment horizontal="left" vertical="center"/>
    </xf>
    <xf numFmtId="0" fontId="0" fillId="0" borderId="5" xfId="0" applyBorder="1" applyAlignment="1">
      <alignment vertical="center"/>
    </xf>
    <xf numFmtId="0" fontId="0" fillId="0" borderId="0" xfId="0" applyBorder="1" applyAlignment="1">
      <alignment vertical="center"/>
    </xf>
    <xf numFmtId="0" fontId="10" fillId="0" borderId="0" xfId="0" applyFont="1" applyAlignment="1">
      <alignment vertical="center" wrapText="1"/>
    </xf>
    <xf numFmtId="0" fontId="45" fillId="14" borderId="0" xfId="0" applyFont="1" applyFill="1" applyAlignment="1">
      <alignment horizontal="center" vertical="center" wrapText="1"/>
    </xf>
    <xf numFmtId="0" fontId="45" fillId="13" borderId="0" xfId="0" applyFont="1" applyFill="1" applyAlignment="1">
      <alignment horizontal="center" vertical="center" wrapText="1"/>
    </xf>
    <xf numFmtId="0" fontId="45" fillId="2" borderId="47" xfId="0" applyFont="1" applyFill="1" applyBorder="1" applyAlignment="1">
      <alignment horizontal="center" vertical="center" wrapText="1"/>
    </xf>
    <xf numFmtId="0" fontId="45" fillId="0" borderId="38" xfId="0" applyFont="1" applyBorder="1" applyAlignment="1">
      <alignment vertical="center" wrapText="1"/>
    </xf>
    <xf numFmtId="0" fontId="45" fillId="0" borderId="40" xfId="0" applyFont="1" applyBorder="1" applyAlignment="1">
      <alignment vertical="center" wrapText="1"/>
    </xf>
    <xf numFmtId="0" fontId="2" fillId="0" borderId="13" xfId="0" applyFont="1" applyFill="1" applyBorder="1" applyAlignment="1">
      <alignment vertical="center" wrapText="1"/>
    </xf>
    <xf numFmtId="0" fontId="2" fillId="0" borderId="13" xfId="0" applyFont="1" applyFill="1" applyBorder="1">
      <alignment vertical="center"/>
    </xf>
    <xf numFmtId="14" fontId="4" fillId="17" borderId="0" xfId="0" applyNumberFormat="1" applyFont="1" applyFill="1" applyAlignment="1">
      <alignment horizontal="center" vertical="top" wrapText="1"/>
    </xf>
    <xf numFmtId="0" fontId="6" fillId="0" borderId="0" xfId="0" applyFont="1" applyFill="1" applyAlignment="1">
      <alignment vertical="center" wrapText="1"/>
    </xf>
    <xf numFmtId="0" fontId="0" fillId="0" borderId="38" xfId="0" applyBorder="1" applyAlignment="1">
      <alignment vertical="center"/>
    </xf>
    <xf numFmtId="14" fontId="6" fillId="0" borderId="38" xfId="0" applyNumberFormat="1" applyFont="1" applyFill="1" applyBorder="1" applyAlignment="1">
      <alignment vertical="center"/>
    </xf>
    <xf numFmtId="0" fontId="45" fillId="2" borderId="38" xfId="0" applyFont="1" applyFill="1" applyBorder="1" applyAlignment="1">
      <alignment horizontal="center" vertical="center" wrapText="1"/>
    </xf>
    <xf numFmtId="49" fontId="45" fillId="14" borderId="38" xfId="0" applyNumberFormat="1" applyFont="1" applyFill="1" applyBorder="1" applyAlignment="1">
      <alignment horizontal="center" vertical="center" wrapText="1"/>
    </xf>
    <xf numFmtId="0" fontId="6" fillId="0" borderId="38" xfId="0" applyFont="1" applyFill="1" applyBorder="1" applyAlignment="1">
      <alignment vertical="center"/>
    </xf>
    <xf numFmtId="0" fontId="0" fillId="0" borderId="40" xfId="0" applyBorder="1" applyAlignment="1">
      <alignment vertical="center"/>
    </xf>
    <xf numFmtId="0" fontId="45" fillId="2" borderId="40" xfId="0" applyFont="1" applyFill="1" applyBorder="1" applyAlignment="1">
      <alignment horizontal="center" vertical="center" wrapText="1"/>
    </xf>
    <xf numFmtId="49" fontId="45" fillId="14" borderId="40" xfId="0" applyNumberFormat="1" applyFont="1" applyFill="1" applyBorder="1" applyAlignment="1">
      <alignment horizontal="center" vertical="center" wrapText="1"/>
    </xf>
    <xf numFmtId="0" fontId="6" fillId="0" borderId="40" xfId="0" applyFont="1" applyFill="1" applyBorder="1" applyAlignment="1">
      <alignment vertical="center"/>
    </xf>
    <xf numFmtId="0" fontId="6" fillId="0" borderId="40" xfId="0" applyFont="1" applyFill="1" applyBorder="1" applyAlignment="1">
      <alignment vertical="center" wrapText="1"/>
    </xf>
    <xf numFmtId="0" fontId="0" fillId="0" borderId="39" xfId="0" applyBorder="1" applyAlignment="1">
      <alignment vertical="center"/>
    </xf>
    <xf numFmtId="0" fontId="45" fillId="2" borderId="39" xfId="0" applyFont="1" applyFill="1" applyBorder="1" applyAlignment="1">
      <alignment horizontal="center" vertical="center" wrapText="1"/>
    </xf>
    <xf numFmtId="49" fontId="45" fillId="14" borderId="39" xfId="0" applyNumberFormat="1" applyFont="1" applyFill="1" applyBorder="1" applyAlignment="1">
      <alignment horizontal="center" vertical="center" wrapText="1"/>
    </xf>
    <xf numFmtId="0" fontId="6" fillId="0" borderId="39" xfId="0" applyFont="1" applyFill="1" applyBorder="1" applyAlignment="1">
      <alignment vertical="center" wrapText="1"/>
    </xf>
    <xf numFmtId="0" fontId="5" fillId="11" borderId="0" xfId="0" applyFont="1" applyFill="1" applyAlignment="1">
      <alignment horizontal="center" vertical="top" wrapText="1"/>
    </xf>
    <xf numFmtId="0" fontId="4" fillId="11" borderId="38" xfId="0" applyFont="1" applyFill="1" applyBorder="1" applyAlignment="1">
      <alignment horizontal="center" vertical="center"/>
    </xf>
    <xf numFmtId="0" fontId="4" fillId="11" borderId="40" xfId="0" applyFont="1" applyFill="1" applyBorder="1" applyAlignment="1">
      <alignment horizontal="center" vertical="center"/>
    </xf>
    <xf numFmtId="0" fontId="4" fillId="11" borderId="39" xfId="0" applyFont="1" applyFill="1" applyBorder="1" applyAlignment="1">
      <alignment horizontal="center" vertical="center"/>
    </xf>
    <xf numFmtId="0" fontId="32" fillId="0" borderId="0" xfId="0" applyFont="1" applyFill="1" applyAlignment="1">
      <alignment vertical="top" wrapText="1"/>
    </xf>
    <xf numFmtId="0" fontId="32" fillId="0" borderId="0" xfId="0" applyFont="1" applyFill="1" applyAlignment="1">
      <alignment vertical="top"/>
    </xf>
    <xf numFmtId="0" fontId="29" fillId="0" borderId="7" xfId="0" applyFont="1" applyFill="1" applyBorder="1" applyAlignment="1">
      <alignment horizontal="distributed" vertical="center" wrapText="1"/>
    </xf>
    <xf numFmtId="0" fontId="46" fillId="0" borderId="0" xfId="0" applyFont="1" applyFill="1" applyAlignment="1">
      <alignment vertical="center" wrapText="1"/>
    </xf>
    <xf numFmtId="0" fontId="32" fillId="0" borderId="0" xfId="0" applyFont="1" applyFill="1" applyBorder="1" applyAlignment="1">
      <alignment vertical="center" wrapText="1"/>
    </xf>
    <xf numFmtId="0" fontId="0" fillId="0" borderId="36" xfId="0" applyBorder="1" applyAlignment="1">
      <alignment vertical="center"/>
    </xf>
    <xf numFmtId="0" fontId="0" fillId="0" borderId="41" xfId="0" applyBorder="1" applyAlignment="1">
      <alignment vertical="center"/>
    </xf>
    <xf numFmtId="0" fontId="6" fillId="0" borderId="0" xfId="0" applyFont="1" applyFill="1" applyAlignment="1">
      <alignment vertical="top"/>
    </xf>
    <xf numFmtId="0" fontId="6" fillId="0" borderId="0" xfId="0" applyFont="1" applyBorder="1" applyAlignment="1">
      <alignment vertical="center"/>
    </xf>
    <xf numFmtId="0" fontId="6" fillId="0" borderId="0" xfId="0" applyFont="1" applyAlignment="1">
      <alignment horizontal="center" vertical="center"/>
    </xf>
    <xf numFmtId="0" fontId="6" fillId="0" borderId="1" xfId="0" applyFont="1" applyFill="1" applyBorder="1" applyAlignment="1">
      <alignment horizontal="center" vertical="center"/>
    </xf>
    <xf numFmtId="0" fontId="6" fillId="0" borderId="1" xfId="0" applyFont="1" applyBorder="1" applyAlignment="1">
      <alignment horizontal="center" vertical="center"/>
    </xf>
    <xf numFmtId="0" fontId="24" fillId="0" borderId="0" xfId="0" applyFont="1" applyAlignment="1">
      <alignment vertical="center" wrapText="1"/>
    </xf>
    <xf numFmtId="38" fontId="28" fillId="0" borderId="0" xfId="1" applyFont="1" applyFill="1" applyBorder="1" applyAlignment="1">
      <alignment vertical="center" wrapText="1"/>
    </xf>
    <xf numFmtId="0" fontId="32" fillId="0" borderId="0" xfId="0" applyFont="1" applyFill="1" applyBorder="1" applyAlignment="1">
      <alignment wrapText="1"/>
    </xf>
    <xf numFmtId="0" fontId="32" fillId="0" borderId="0" xfId="0" applyFont="1" applyFill="1" applyBorder="1" applyAlignment="1">
      <alignment vertical="top" wrapText="1"/>
    </xf>
    <xf numFmtId="0" fontId="4" fillId="0" borderId="0" xfId="0" applyFont="1" applyFill="1" applyBorder="1" applyAlignment="1"/>
    <xf numFmtId="0" fontId="6" fillId="0" borderId="0" xfId="0" applyFont="1" applyFill="1" applyBorder="1" applyAlignment="1"/>
    <xf numFmtId="0" fontId="0" fillId="0" borderId="0" xfId="0" applyFill="1" applyBorder="1" applyAlignment="1">
      <alignment wrapText="1"/>
    </xf>
    <xf numFmtId="0" fontId="6" fillId="0" borderId="0" xfId="0" applyFont="1" applyAlignment="1">
      <alignment vertical="center"/>
    </xf>
    <xf numFmtId="0" fontId="34" fillId="0" borderId="36" xfId="0" applyFont="1" applyFill="1" applyBorder="1" applyAlignment="1">
      <alignment horizontal="center" vertical="center" wrapText="1"/>
    </xf>
    <xf numFmtId="0" fontId="33" fillId="0" borderId="37" xfId="0" applyFont="1" applyFill="1" applyBorder="1" applyAlignment="1">
      <alignment horizontal="center" vertical="top" wrapText="1"/>
    </xf>
    <xf numFmtId="0" fontId="32" fillId="3" borderId="0" xfId="0" applyFont="1" applyFill="1" applyAlignment="1">
      <alignment horizontal="center" vertical="top" wrapText="1"/>
    </xf>
    <xf numFmtId="0" fontId="32" fillId="0" borderId="0" xfId="0" applyFont="1" applyFill="1" applyAlignment="1">
      <alignment horizontal="center" vertical="top" wrapText="1"/>
    </xf>
    <xf numFmtId="0" fontId="37" fillId="6" borderId="0" xfId="0" applyFont="1" applyFill="1">
      <alignment vertical="center"/>
    </xf>
    <xf numFmtId="0" fontId="8" fillId="6" borderId="0" xfId="0" applyFont="1" applyFill="1">
      <alignment vertical="center"/>
    </xf>
    <xf numFmtId="0" fontId="11" fillId="0" borderId="0" xfId="0" applyFont="1" applyFill="1" applyAlignment="1">
      <alignment horizontal="center" vertical="center" wrapText="1"/>
    </xf>
    <xf numFmtId="0" fontId="0" fillId="0" borderId="16" xfId="0" applyBorder="1" applyAlignment="1" applyProtection="1">
      <alignment vertical="center" wrapText="1"/>
      <protection locked="0"/>
    </xf>
    <xf numFmtId="0" fontId="0" fillId="0" borderId="18" xfId="0" applyBorder="1" applyAlignment="1" applyProtection="1">
      <alignment vertical="center" wrapText="1"/>
      <protection locked="0"/>
    </xf>
    <xf numFmtId="0" fontId="0" fillId="0" borderId="1" xfId="0" applyBorder="1" applyAlignment="1" applyProtection="1">
      <alignment horizontal="center" vertical="center" wrapText="1"/>
      <protection locked="0"/>
    </xf>
    <xf numFmtId="0" fontId="0" fillId="0" borderId="22" xfId="0" applyFill="1" applyBorder="1" applyAlignment="1" applyProtection="1">
      <alignment vertical="center" wrapText="1"/>
      <protection locked="0"/>
    </xf>
    <xf numFmtId="0" fontId="0" fillId="0" borderId="57" xfId="0" applyFill="1" applyBorder="1" applyAlignment="1" applyProtection="1">
      <alignment vertical="center" wrapText="1"/>
      <protection locked="0"/>
    </xf>
    <xf numFmtId="0" fontId="0" fillId="0" borderId="25" xfId="0" applyFill="1" applyBorder="1" applyAlignment="1" applyProtection="1">
      <alignment horizontal="center" vertical="center" wrapText="1"/>
      <protection locked="0"/>
    </xf>
    <xf numFmtId="0" fontId="0" fillId="0" borderId="45" xfId="0" applyFill="1" applyBorder="1" applyAlignment="1" applyProtection="1">
      <alignment vertical="center" wrapText="1"/>
      <protection locked="0"/>
    </xf>
    <xf numFmtId="0" fontId="0" fillId="0" borderId="24" xfId="0" applyFill="1" applyBorder="1" applyAlignment="1" applyProtection="1">
      <alignment vertical="center" wrapText="1"/>
      <protection locked="0"/>
    </xf>
    <xf numFmtId="0" fontId="0" fillId="0" borderId="26" xfId="0" applyFill="1" applyBorder="1" applyAlignment="1" applyProtection="1">
      <alignment vertical="center" wrapText="1"/>
      <protection locked="0"/>
    </xf>
    <xf numFmtId="0" fontId="0" fillId="0" borderId="58" xfId="0" applyFill="1" applyBorder="1" applyAlignment="1" applyProtection="1">
      <alignment vertical="center" wrapText="1"/>
      <protection locked="0"/>
    </xf>
    <xf numFmtId="0" fontId="0" fillId="0" borderId="27" xfId="0" applyFill="1" applyBorder="1" applyAlignment="1" applyProtection="1">
      <alignment horizontal="center" vertical="center" wrapText="1"/>
      <protection locked="0"/>
    </xf>
    <xf numFmtId="0" fontId="0" fillId="0" borderId="51" xfId="0" applyFill="1" applyBorder="1" applyAlignment="1" applyProtection="1">
      <alignment horizontal="center" vertical="center" wrapText="1"/>
      <protection locked="0"/>
    </xf>
    <xf numFmtId="0" fontId="0" fillId="0" borderId="52" xfId="0" applyFill="1" applyBorder="1" applyAlignment="1" applyProtection="1">
      <alignment vertical="center" wrapText="1"/>
      <protection locked="0"/>
    </xf>
    <xf numFmtId="0" fontId="0" fillId="0" borderId="50" xfId="0" applyFill="1" applyBorder="1" applyAlignment="1" applyProtection="1">
      <alignment vertical="center" wrapText="1"/>
      <protection locked="0"/>
    </xf>
    <xf numFmtId="0" fontId="0" fillId="0" borderId="10" xfId="0" applyFill="1" applyBorder="1" applyAlignment="1" applyProtection="1">
      <alignment horizontal="center" vertical="center" wrapText="1"/>
      <protection locked="0"/>
    </xf>
    <xf numFmtId="0" fontId="0" fillId="0" borderId="33" xfId="0"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0" fillId="0" borderId="0" xfId="0" applyAlignment="1" applyProtection="1">
      <alignment horizontal="center" vertical="center" wrapText="1"/>
    </xf>
    <xf numFmtId="0" fontId="0" fillId="0" borderId="0" xfId="0" applyAlignment="1" applyProtection="1">
      <alignment vertical="center" wrapText="1"/>
    </xf>
    <xf numFmtId="0" fontId="0" fillId="0" borderId="0" xfId="0" applyAlignment="1">
      <alignment vertical="center" wrapText="1"/>
    </xf>
    <xf numFmtId="0" fontId="3" fillId="0" borderId="4" xfId="0" applyFont="1" applyFill="1" applyBorder="1" applyAlignment="1">
      <alignment vertical="center" wrapText="1"/>
    </xf>
    <xf numFmtId="0" fontId="3" fillId="0" borderId="15" xfId="0" applyFont="1" applyFill="1" applyBorder="1" applyAlignment="1">
      <alignment vertical="center" wrapText="1"/>
    </xf>
    <xf numFmtId="0" fontId="0" fillId="0" borderId="37" xfId="0" applyBorder="1" applyAlignment="1">
      <alignment vertical="center"/>
    </xf>
    <xf numFmtId="0" fontId="0" fillId="0" borderId="38" xfId="0" applyBorder="1" applyAlignment="1">
      <alignment vertical="top" wrapText="1"/>
    </xf>
    <xf numFmtId="14" fontId="0" fillId="0" borderId="39" xfId="0" applyNumberFormat="1" applyBorder="1" applyAlignment="1">
      <alignment vertical="center"/>
    </xf>
    <xf numFmtId="0" fontId="4" fillId="17" borderId="1" xfId="0" applyFont="1" applyFill="1" applyBorder="1" applyAlignment="1">
      <alignment vertical="top" wrapText="1"/>
    </xf>
    <xf numFmtId="0" fontId="5" fillId="17" borderId="1" xfId="0" applyFont="1" applyFill="1" applyBorder="1" applyAlignment="1">
      <alignment vertical="top" wrapText="1"/>
    </xf>
    <xf numFmtId="14" fontId="4" fillId="17" borderId="1" xfId="0" applyNumberFormat="1" applyFont="1" applyFill="1" applyBorder="1" applyAlignment="1">
      <alignment vertical="top" wrapText="1"/>
    </xf>
    <xf numFmtId="14" fontId="0" fillId="0" borderId="1" xfId="0" applyNumberFormat="1" applyBorder="1" applyAlignment="1">
      <alignment vertical="top" wrapText="1"/>
    </xf>
    <xf numFmtId="0" fontId="0" fillId="13" borderId="1" xfId="0" applyFill="1" applyBorder="1" applyAlignment="1">
      <alignment vertical="top" wrapText="1"/>
    </xf>
    <xf numFmtId="0" fontId="0" fillId="14" borderId="1" xfId="0" applyFill="1" applyBorder="1" applyAlignment="1">
      <alignment vertical="top" wrapText="1"/>
    </xf>
    <xf numFmtId="0" fontId="0" fillId="2" borderId="1" xfId="0" applyFill="1" applyBorder="1" applyAlignment="1">
      <alignment vertical="top" wrapText="1"/>
    </xf>
    <xf numFmtId="0" fontId="0" fillId="15" borderId="1" xfId="0" applyFill="1" applyBorder="1" applyAlignment="1">
      <alignment vertical="top" wrapText="1"/>
    </xf>
    <xf numFmtId="0" fontId="6" fillId="7" borderId="1" xfId="0" applyFont="1" applyFill="1" applyBorder="1" applyAlignment="1">
      <alignment vertical="top" wrapText="1"/>
    </xf>
    <xf numFmtId="0" fontId="0" fillId="7" borderId="1" xfId="0" applyFill="1" applyBorder="1" applyAlignment="1">
      <alignment vertical="top" wrapText="1"/>
    </xf>
    <xf numFmtId="0" fontId="24" fillId="7" borderId="1" xfId="0" applyFont="1" applyFill="1" applyBorder="1" applyAlignment="1">
      <alignment vertical="top" wrapText="1"/>
    </xf>
    <xf numFmtId="0" fontId="24" fillId="12" borderId="1" xfId="0" applyFont="1" applyFill="1" applyBorder="1" applyAlignment="1">
      <alignment vertical="top" wrapText="1"/>
    </xf>
    <xf numFmtId="49" fontId="0" fillId="0" borderId="39" xfId="0" applyNumberFormat="1" applyBorder="1" applyAlignment="1">
      <alignment vertical="center"/>
    </xf>
    <xf numFmtId="0" fontId="3" fillId="0" borderId="5"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4" xfId="0" applyFont="1" applyFill="1" applyBorder="1" applyAlignment="1">
      <alignment horizontal="left" vertical="center" wrapText="1"/>
    </xf>
    <xf numFmtId="0" fontId="53" fillId="0" borderId="0" xfId="0" applyFont="1">
      <alignment vertical="center"/>
    </xf>
    <xf numFmtId="0" fontId="53" fillId="0" borderId="0" xfId="0" applyFont="1" applyBorder="1">
      <alignment vertical="center"/>
    </xf>
    <xf numFmtId="0" fontId="53" fillId="0" borderId="1" xfId="0" applyFont="1" applyBorder="1" applyAlignment="1">
      <alignment horizontal="center" vertical="center" wrapText="1"/>
    </xf>
    <xf numFmtId="0" fontId="54" fillId="0" borderId="1" xfId="0" applyFont="1" applyBorder="1" applyAlignment="1">
      <alignment horizontal="center" vertical="center" wrapText="1"/>
    </xf>
    <xf numFmtId="0" fontId="53" fillId="2" borderId="38" xfId="0" applyFont="1" applyFill="1" applyBorder="1" applyAlignment="1">
      <alignment horizontal="center" vertical="center" wrapText="1"/>
    </xf>
    <xf numFmtId="49" fontId="53" fillId="14" borderId="1" xfId="0" applyNumberFormat="1" applyFont="1" applyFill="1" applyBorder="1" applyAlignment="1">
      <alignment horizontal="center" vertical="center" wrapText="1"/>
    </xf>
    <xf numFmtId="0" fontId="53" fillId="0" borderId="0" xfId="0" applyFont="1" applyAlignment="1">
      <alignment horizontal="center" vertical="center" wrapText="1"/>
    </xf>
    <xf numFmtId="0" fontId="56" fillId="0" borderId="1" xfId="0" applyFont="1" applyBorder="1" applyAlignment="1">
      <alignment horizontal="center" vertical="center" wrapText="1"/>
    </xf>
    <xf numFmtId="0" fontId="53" fillId="13" borderId="1" xfId="0" applyFont="1" applyFill="1" applyBorder="1" applyAlignment="1">
      <alignment horizontal="center" vertical="center" wrapText="1"/>
    </xf>
    <xf numFmtId="0" fontId="53" fillId="0" borderId="9" xfId="0" applyFont="1" applyBorder="1" applyAlignment="1">
      <alignment horizontal="center" vertical="center" wrapText="1"/>
    </xf>
    <xf numFmtId="0" fontId="53" fillId="2" borderId="1" xfId="0" applyFont="1" applyFill="1" applyBorder="1" applyAlignment="1">
      <alignment horizontal="center" vertical="center" wrapText="1"/>
    </xf>
    <xf numFmtId="0" fontId="53" fillId="14" borderId="1" xfId="0" applyFont="1" applyFill="1" applyBorder="1" applyAlignment="1">
      <alignment horizontal="center" vertical="center" wrapText="1"/>
    </xf>
    <xf numFmtId="0" fontId="53" fillId="15" borderId="1" xfId="0" applyFont="1" applyFill="1" applyBorder="1" applyAlignment="1">
      <alignment horizontal="center" vertical="center" wrapText="1"/>
    </xf>
    <xf numFmtId="0" fontId="53" fillId="0" borderId="24" xfId="0" applyFont="1" applyBorder="1" applyAlignment="1">
      <alignment vertical="center" wrapText="1"/>
    </xf>
    <xf numFmtId="0" fontId="55" fillId="0" borderId="25" xfId="0" applyFont="1" applyBorder="1" applyAlignment="1">
      <alignment vertical="center" wrapText="1"/>
    </xf>
    <xf numFmtId="0" fontId="53" fillId="2" borderId="40" xfId="0" quotePrefix="1" applyFont="1" applyFill="1" applyBorder="1" applyAlignment="1">
      <alignment horizontal="center" vertical="center" wrapText="1"/>
    </xf>
    <xf numFmtId="49" fontId="53" fillId="14" borderId="25" xfId="0" applyNumberFormat="1" applyFont="1" applyFill="1" applyBorder="1" applyAlignment="1">
      <alignment horizontal="center" vertical="center" wrapText="1"/>
    </xf>
    <xf numFmtId="0" fontId="53" fillId="0" borderId="0" xfId="0" applyFont="1" applyBorder="1" applyAlignment="1">
      <alignment vertical="center" wrapText="1"/>
    </xf>
    <xf numFmtId="0" fontId="55" fillId="0" borderId="38" xfId="0" applyFont="1" applyBorder="1" applyAlignment="1">
      <alignment horizontal="center" vertical="center" wrapText="1"/>
    </xf>
    <xf numFmtId="0" fontId="53" fillId="0" borderId="38" xfId="0" applyFont="1" applyBorder="1" applyAlignment="1">
      <alignment vertical="center" wrapText="1"/>
    </xf>
    <xf numFmtId="0" fontId="57" fillId="0" borderId="41" xfId="0" quotePrefix="1" applyFont="1" applyBorder="1" applyAlignment="1">
      <alignment horizontal="center" vertical="center" wrapText="1"/>
    </xf>
    <xf numFmtId="0" fontId="53" fillId="2" borderId="41" xfId="0" quotePrefix="1" applyFont="1" applyFill="1" applyBorder="1" applyAlignment="1">
      <alignment horizontal="center" vertical="center" wrapText="1"/>
    </xf>
    <xf numFmtId="49" fontId="53" fillId="14" borderId="38" xfId="0" applyNumberFormat="1" applyFont="1" applyFill="1" applyBorder="1" applyAlignment="1">
      <alignment horizontal="center" vertical="center" wrapText="1"/>
    </xf>
    <xf numFmtId="49" fontId="53" fillId="13" borderId="38" xfId="0" applyNumberFormat="1" applyFont="1" applyFill="1" applyBorder="1" applyAlignment="1">
      <alignment horizontal="center" vertical="center" wrapText="1"/>
    </xf>
    <xf numFmtId="0" fontId="53" fillId="0" borderId="6" xfId="0" applyFont="1" applyBorder="1" applyAlignment="1">
      <alignment vertical="center" wrapText="1"/>
    </xf>
    <xf numFmtId="49" fontId="53" fillId="15" borderId="38" xfId="0" applyNumberFormat="1" applyFont="1" applyFill="1" applyBorder="1" applyAlignment="1">
      <alignment horizontal="center" vertical="center" wrapText="1"/>
    </xf>
    <xf numFmtId="0" fontId="55" fillId="0" borderId="40" xfId="0" applyFont="1" applyBorder="1" applyAlignment="1">
      <alignment horizontal="center" vertical="center" wrapText="1"/>
    </xf>
    <xf numFmtId="0" fontId="53" fillId="0" borderId="40" xfId="0" applyFont="1" applyBorder="1" applyAlignment="1">
      <alignment vertical="center" wrapText="1"/>
    </xf>
    <xf numFmtId="0" fontId="57" fillId="0" borderId="40" xfId="0" quotePrefix="1" applyFont="1" applyBorder="1" applyAlignment="1">
      <alignment horizontal="center" vertical="center" wrapText="1"/>
    </xf>
    <xf numFmtId="49" fontId="53" fillId="14" borderId="40" xfId="0" applyNumberFormat="1" applyFont="1" applyFill="1" applyBorder="1" applyAlignment="1">
      <alignment horizontal="center" vertical="center" wrapText="1"/>
    </xf>
    <xf numFmtId="49" fontId="53" fillId="13" borderId="40" xfId="0" applyNumberFormat="1" applyFont="1" applyFill="1" applyBorder="1" applyAlignment="1">
      <alignment horizontal="center" vertical="center" wrapText="1"/>
    </xf>
    <xf numFmtId="0" fontId="53" fillId="0" borderId="5" xfId="0" applyFont="1" applyBorder="1" applyAlignment="1">
      <alignment vertical="center" wrapText="1"/>
    </xf>
    <xf numFmtId="0" fontId="53" fillId="2" borderId="40" xfId="0" applyFont="1" applyFill="1" applyBorder="1" applyAlignment="1">
      <alignment horizontal="center" vertical="center" wrapText="1"/>
    </xf>
    <xf numFmtId="49" fontId="53" fillId="15" borderId="40" xfId="0" applyNumberFormat="1" applyFont="1" applyFill="1" applyBorder="1" applyAlignment="1">
      <alignment horizontal="center" vertical="center" wrapText="1"/>
    </xf>
    <xf numFmtId="0" fontId="55" fillId="0" borderId="40" xfId="0" applyFont="1" applyBorder="1" applyAlignment="1">
      <alignment vertical="center" wrapText="1"/>
    </xf>
    <xf numFmtId="0" fontId="53" fillId="0" borderId="26" xfId="0" applyFont="1" applyBorder="1" applyAlignment="1">
      <alignment vertical="center" wrapText="1"/>
    </xf>
    <xf numFmtId="49" fontId="53" fillId="14" borderId="27" xfId="0" applyNumberFormat="1" applyFont="1" applyFill="1" applyBorder="1" applyAlignment="1">
      <alignment horizontal="center" vertical="center" wrapText="1"/>
    </xf>
    <xf numFmtId="0" fontId="53" fillId="0" borderId="7" xfId="0" applyFont="1" applyFill="1" applyBorder="1" applyAlignment="1">
      <alignment vertical="center" wrapText="1"/>
    </xf>
    <xf numFmtId="0" fontId="53" fillId="0" borderId="7" xfId="0" applyFont="1" applyFill="1" applyBorder="1" applyAlignment="1">
      <alignment horizontal="center" vertical="center" wrapText="1"/>
    </xf>
    <xf numFmtId="49" fontId="53" fillId="0" borderId="7" xfId="0" applyNumberFormat="1" applyFont="1" applyFill="1" applyBorder="1" applyAlignment="1">
      <alignment horizontal="center" vertical="center" wrapText="1"/>
    </xf>
    <xf numFmtId="0" fontId="53" fillId="0" borderId="0" xfId="0" applyFont="1" applyFill="1" applyBorder="1" applyAlignment="1">
      <alignment vertical="center" wrapText="1"/>
    </xf>
    <xf numFmtId="0" fontId="53" fillId="0" borderId="0" xfId="0" applyFont="1" applyFill="1" applyBorder="1" applyAlignment="1">
      <alignment horizontal="center" vertical="center" wrapText="1"/>
    </xf>
    <xf numFmtId="49" fontId="53" fillId="0" borderId="0" xfId="0" applyNumberFormat="1" applyFont="1" applyFill="1" applyBorder="1" applyAlignment="1">
      <alignment horizontal="center" vertical="center" wrapText="1"/>
    </xf>
    <xf numFmtId="0" fontId="53" fillId="0" borderId="39" xfId="0" applyFont="1" applyBorder="1" applyAlignment="1">
      <alignment vertical="center" wrapText="1"/>
    </xf>
    <xf numFmtId="0" fontId="53" fillId="2" borderId="39" xfId="0" applyFont="1" applyFill="1" applyBorder="1" applyAlignment="1">
      <alignment horizontal="center" vertical="center" wrapText="1"/>
    </xf>
    <xf numFmtId="49" fontId="53" fillId="14" borderId="39" xfId="0" applyNumberFormat="1" applyFont="1" applyFill="1" applyBorder="1" applyAlignment="1">
      <alignment horizontal="center" vertical="center" wrapText="1"/>
    </xf>
    <xf numFmtId="49" fontId="53" fillId="15" borderId="39" xfId="0" applyNumberFormat="1" applyFont="1" applyFill="1" applyBorder="1" applyAlignment="1">
      <alignment horizontal="center" vertical="center" wrapText="1"/>
    </xf>
    <xf numFmtId="0" fontId="53" fillId="0" borderId="0" xfId="0" applyFont="1" applyAlignment="1">
      <alignment horizontal="center" vertical="center"/>
    </xf>
    <xf numFmtId="0" fontId="57" fillId="0" borderId="39" xfId="0" quotePrefix="1" applyFont="1" applyBorder="1" applyAlignment="1">
      <alignment horizontal="center" vertical="center" wrapText="1"/>
    </xf>
    <xf numFmtId="49" fontId="53" fillId="13" borderId="39" xfId="0" applyNumberFormat="1" applyFont="1" applyFill="1" applyBorder="1" applyAlignment="1">
      <alignment horizontal="center" vertical="center" wrapText="1"/>
    </xf>
    <xf numFmtId="0" fontId="57" fillId="0" borderId="0" xfId="0" applyFont="1" applyAlignment="1">
      <alignment vertical="center" wrapText="1"/>
    </xf>
    <xf numFmtId="0" fontId="0" fillId="2" borderId="46" xfId="0" applyFill="1" applyBorder="1" applyProtection="1">
      <alignment vertical="center"/>
      <protection locked="0"/>
    </xf>
    <xf numFmtId="0" fontId="57" fillId="2" borderId="40" xfId="0" quotePrefix="1" applyFont="1" applyFill="1" applyBorder="1" applyAlignment="1">
      <alignment horizontal="center" vertical="center" wrapText="1"/>
    </xf>
    <xf numFmtId="0" fontId="57" fillId="15" borderId="14" xfId="0" applyFont="1" applyFill="1" applyBorder="1" applyAlignment="1">
      <alignment horizontal="center" vertical="center" wrapText="1"/>
    </xf>
    <xf numFmtId="49" fontId="57" fillId="15" borderId="38" xfId="0" applyNumberFormat="1" applyFont="1" applyFill="1" applyBorder="1" applyAlignment="1">
      <alignment horizontal="center" vertical="center" wrapText="1"/>
    </xf>
    <xf numFmtId="0" fontId="59" fillId="3" borderId="0" xfId="0" applyFont="1" applyFill="1" applyAlignment="1">
      <alignment vertical="center" wrapText="1"/>
    </xf>
    <xf numFmtId="0" fontId="59" fillId="0" borderId="0" xfId="0" applyFont="1" applyFill="1" applyAlignment="1">
      <alignment vertical="center" wrapText="1"/>
    </xf>
    <xf numFmtId="0" fontId="54" fillId="0" borderId="1" xfId="0" applyFont="1" applyBorder="1" applyAlignment="1">
      <alignment horizontal="center" vertical="center"/>
    </xf>
    <xf numFmtId="0" fontId="53" fillId="0" borderId="41" xfId="0" quotePrefix="1" applyFont="1" applyBorder="1" applyAlignment="1">
      <alignment horizontal="center" vertical="center"/>
    </xf>
    <xf numFmtId="0" fontId="54" fillId="0" borderId="41" xfId="0" applyFont="1" applyBorder="1">
      <alignment vertical="center"/>
    </xf>
    <xf numFmtId="0" fontId="54" fillId="0" borderId="40" xfId="0" applyFont="1" applyBorder="1">
      <alignment vertical="center"/>
    </xf>
    <xf numFmtId="0" fontId="6" fillId="0" borderId="37" xfId="0" applyFont="1" applyBorder="1" applyAlignment="1">
      <alignment horizontal="center" vertical="center" wrapText="1"/>
    </xf>
    <xf numFmtId="0" fontId="0" fillId="0" borderId="39" xfId="0" quotePrefix="1" applyBorder="1" applyAlignment="1">
      <alignment vertical="center"/>
    </xf>
    <xf numFmtId="0" fontId="27" fillId="0" borderId="1" xfId="0" applyFont="1" applyBorder="1" applyAlignment="1">
      <alignment horizontal="center" vertical="center" wrapText="1"/>
    </xf>
    <xf numFmtId="0" fontId="24" fillId="0" borderId="1" xfId="0" applyFont="1" applyBorder="1" applyAlignment="1">
      <alignment vertical="top"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6" fillId="0" borderId="1" xfId="0" applyFont="1" applyBorder="1" applyAlignment="1">
      <alignment horizontal="center" vertical="center" wrapText="1"/>
    </xf>
    <xf numFmtId="49" fontId="0" fillId="2" borderId="1" xfId="0" applyNumberFormat="1" applyFill="1" applyBorder="1" applyAlignment="1">
      <alignment horizontal="center" vertical="center" wrapText="1"/>
    </xf>
    <xf numFmtId="0" fontId="0" fillId="14" borderId="36" xfId="0" applyFill="1" applyBorder="1" applyAlignment="1">
      <alignment vertical="center"/>
    </xf>
    <xf numFmtId="0" fontId="0" fillId="0" borderId="36" xfId="0" quotePrefix="1" applyBorder="1" applyAlignment="1">
      <alignment vertical="center"/>
    </xf>
    <xf numFmtId="0" fontId="57" fillId="0" borderId="40" xfId="0" quotePrefix="1" applyFont="1" applyFill="1" applyBorder="1" applyAlignment="1">
      <alignment horizontal="center" vertical="center" wrapText="1"/>
    </xf>
    <xf numFmtId="0" fontId="45" fillId="0" borderId="40" xfId="0" applyFont="1" applyFill="1" applyBorder="1" applyAlignment="1">
      <alignment horizontal="center" vertical="center" wrapText="1"/>
    </xf>
    <xf numFmtId="0" fontId="45" fillId="14" borderId="38" xfId="0" applyNumberFormat="1" applyFont="1" applyFill="1" applyBorder="1" applyAlignment="1">
      <alignment horizontal="center" vertical="center" wrapText="1"/>
    </xf>
    <xf numFmtId="0" fontId="57" fillId="15" borderId="38" xfId="0" applyNumberFormat="1" applyFont="1" applyFill="1" applyBorder="1" applyAlignment="1">
      <alignment horizontal="center" vertical="center" wrapText="1"/>
    </xf>
    <xf numFmtId="0" fontId="0" fillId="0" borderId="0" xfId="0" applyAlignment="1">
      <alignment vertical="center" wrapText="1"/>
    </xf>
    <xf numFmtId="0" fontId="0" fillId="0" borderId="0" xfId="0" applyAlignment="1">
      <alignment vertical="center" wrapText="1"/>
    </xf>
    <xf numFmtId="0" fontId="0" fillId="0" borderId="7" xfId="0" applyBorder="1" applyAlignment="1">
      <alignment vertical="center" wrapText="1"/>
    </xf>
    <xf numFmtId="0" fontId="0" fillId="0" borderId="2" xfId="0" applyBorder="1" applyAlignment="1">
      <alignment vertical="center" wrapText="1"/>
    </xf>
    <xf numFmtId="0" fontId="0" fillId="0" borderId="45" xfId="0" applyBorder="1" applyAlignment="1">
      <alignment horizontal="center" vertical="center" wrapText="1"/>
    </xf>
    <xf numFmtId="14" fontId="6" fillId="0" borderId="45" xfId="0" applyNumberFormat="1" applyFont="1" applyFill="1" applyBorder="1" applyAlignment="1">
      <alignment vertical="center"/>
    </xf>
    <xf numFmtId="0" fontId="0" fillId="0" borderId="45" xfId="0" applyBorder="1" applyAlignment="1">
      <alignment vertical="center" wrapText="1"/>
    </xf>
    <xf numFmtId="0" fontId="4" fillId="0" borderId="0" xfId="0" applyFont="1" applyFill="1" applyAlignment="1">
      <alignment vertical="center" wrapText="1"/>
    </xf>
    <xf numFmtId="0" fontId="57" fillId="2" borderId="38" xfId="0" applyFont="1" applyFill="1" applyBorder="1" applyAlignment="1">
      <alignment horizontal="center" vertical="center" wrapText="1"/>
    </xf>
    <xf numFmtId="0" fontId="0" fillId="0" borderId="0" xfId="0" quotePrefix="1" applyAlignment="1">
      <alignment horizontal="center" vertical="center"/>
    </xf>
    <xf numFmtId="49" fontId="57" fillId="14" borderId="1" xfId="0" applyNumberFormat="1" applyFont="1" applyFill="1" applyBorder="1" applyAlignment="1">
      <alignment horizontal="center" vertical="center" wrapText="1"/>
    </xf>
    <xf numFmtId="0" fontId="0" fillId="0" borderId="0" xfId="0" applyAlignment="1">
      <alignment vertical="center" wrapText="1"/>
    </xf>
    <xf numFmtId="0" fontId="33" fillId="3" borderId="0" xfId="0" applyFont="1" applyFill="1" applyAlignment="1">
      <alignment horizontal="center" vertical="center" wrapText="1"/>
    </xf>
    <xf numFmtId="0" fontId="33" fillId="3" borderId="0" xfId="0" applyFont="1" applyFill="1" applyAlignment="1">
      <alignment horizontal="center" vertical="top" wrapText="1"/>
    </xf>
    <xf numFmtId="0" fontId="33" fillId="3" borderId="0" xfId="0" applyFont="1" applyFill="1" applyAlignment="1">
      <alignment wrapText="1"/>
    </xf>
    <xf numFmtId="0" fontId="33" fillId="3" borderId="0" xfId="0" applyFont="1" applyFill="1" applyAlignment="1">
      <alignment vertical="top" shrinkToFit="1"/>
    </xf>
    <xf numFmtId="0" fontId="33" fillId="3" borderId="0" xfId="0" applyFont="1" applyFill="1" applyAlignment="1">
      <alignment vertical="top" wrapText="1"/>
    </xf>
    <xf numFmtId="0" fontId="33" fillId="3" borderId="0" xfId="0" applyFont="1" applyFill="1" applyAlignment="1">
      <alignment vertical="center" wrapText="1"/>
    </xf>
    <xf numFmtId="0" fontId="33" fillId="3" borderId="0" xfId="0" applyFont="1" applyFill="1" applyAlignment="1">
      <alignment vertical="center" shrinkToFit="1"/>
    </xf>
    <xf numFmtId="0" fontId="33" fillId="3" borderId="0" xfId="0" applyFont="1" applyFill="1" applyAlignment="1">
      <alignment horizontal="left" vertical="top" wrapText="1"/>
    </xf>
    <xf numFmtId="0" fontId="35" fillId="0" borderId="0" xfId="0" applyFont="1" applyFill="1" applyAlignment="1">
      <alignment vertical="top" wrapText="1"/>
    </xf>
    <xf numFmtId="0" fontId="0" fillId="0" borderId="0" xfId="0" applyAlignment="1">
      <alignment vertical="center" wrapText="1"/>
    </xf>
    <xf numFmtId="0" fontId="0" fillId="0" borderId="0" xfId="0" applyBorder="1" applyAlignment="1">
      <alignment horizontal="center" vertical="center" wrapText="1"/>
    </xf>
    <xf numFmtId="0" fontId="0" fillId="2" borderId="0" xfId="0" applyFill="1" applyBorder="1" applyAlignment="1">
      <alignment horizontal="center" vertical="center" wrapText="1"/>
    </xf>
    <xf numFmtId="14" fontId="6" fillId="0" borderId="0" xfId="0" applyNumberFormat="1" applyFont="1" applyFill="1" applyBorder="1" applyAlignment="1">
      <alignment vertical="center"/>
    </xf>
    <xf numFmtId="0" fontId="0" fillId="0" borderId="0" xfId="0" applyAlignment="1">
      <alignment vertical="center" wrapText="1"/>
    </xf>
    <xf numFmtId="0" fontId="7" fillId="0" borderId="0" xfId="0" applyFont="1" applyAlignment="1">
      <alignment vertical="center" wrapText="1"/>
    </xf>
    <xf numFmtId="0" fontId="8" fillId="0" borderId="0" xfId="0" applyFont="1" applyAlignment="1">
      <alignment vertical="center" wrapText="1"/>
    </xf>
    <xf numFmtId="0" fontId="10" fillId="0" borderId="1" xfId="0" applyFont="1" applyBorder="1" applyAlignment="1">
      <alignment horizontal="center" vertical="center"/>
    </xf>
    <xf numFmtId="0" fontId="0" fillId="20" borderId="0" xfId="0" applyFill="1" applyAlignment="1">
      <alignment vertical="center" wrapText="1"/>
    </xf>
    <xf numFmtId="0" fontId="0" fillId="20" borderId="0" xfId="0" quotePrefix="1" applyFill="1" applyAlignment="1">
      <alignment horizontal="center" vertical="center"/>
    </xf>
    <xf numFmtId="14" fontId="6" fillId="20" borderId="38" xfId="0" applyNumberFormat="1" applyFont="1" applyFill="1" applyBorder="1" applyAlignment="1">
      <alignment vertical="center"/>
    </xf>
    <xf numFmtId="0" fontId="0" fillId="20" borderId="0" xfId="0" applyFill="1">
      <alignment vertical="center"/>
    </xf>
    <xf numFmtId="49" fontId="57" fillId="14" borderId="0" xfId="0" applyNumberFormat="1" applyFont="1" applyFill="1" applyBorder="1" applyAlignment="1">
      <alignment horizontal="center" vertical="center" wrapText="1"/>
    </xf>
    <xf numFmtId="0" fontId="0" fillId="2" borderId="38" xfId="0" applyFill="1" applyBorder="1" applyAlignment="1">
      <alignment horizontal="center" vertical="center" wrapText="1"/>
    </xf>
    <xf numFmtId="49" fontId="58" fillId="14" borderId="1" xfId="0" applyNumberFormat="1" applyFont="1" applyFill="1" applyBorder="1" applyAlignment="1">
      <alignment horizontal="center" vertical="center" wrapText="1"/>
    </xf>
    <xf numFmtId="0" fontId="58" fillId="13" borderId="0" xfId="0" applyFont="1" applyFill="1" applyAlignment="1">
      <alignment horizontal="center" vertical="center" wrapText="1"/>
    </xf>
    <xf numFmtId="0" fontId="0" fillId="2" borderId="72" xfId="2" applyFont="1" applyFill="1" applyBorder="1" applyAlignment="1">
      <alignment horizontal="center" vertical="center" wrapText="1"/>
    </xf>
    <xf numFmtId="0" fontId="0" fillId="0" borderId="0" xfId="0" quotePrefix="1" applyFill="1" applyAlignment="1">
      <alignment horizontal="center" vertical="center"/>
    </xf>
    <xf numFmtId="0" fontId="62" fillId="0" borderId="0" xfId="0" applyFont="1" applyFill="1" applyBorder="1" applyAlignment="1">
      <alignment vertical="center" wrapText="1"/>
    </xf>
    <xf numFmtId="0" fontId="63" fillId="0" borderId="0" xfId="0" applyFont="1" applyFill="1" applyBorder="1" applyAlignment="1">
      <alignment wrapText="1"/>
    </xf>
    <xf numFmtId="0" fontId="63" fillId="0" borderId="0" xfId="0" applyFont="1" applyFill="1" applyBorder="1" applyAlignment="1">
      <alignment vertical="center" wrapText="1"/>
    </xf>
    <xf numFmtId="0" fontId="63" fillId="0" borderId="0" xfId="0" applyFont="1" applyFill="1" applyBorder="1" applyAlignment="1">
      <alignment vertical="top" wrapText="1"/>
    </xf>
    <xf numFmtId="0" fontId="6" fillId="5" borderId="22" xfId="0" applyFont="1" applyFill="1" applyBorder="1" applyAlignment="1" applyProtection="1">
      <alignment horizontal="center" vertical="center"/>
      <protection locked="0"/>
    </xf>
    <xf numFmtId="0" fontId="6" fillId="5" borderId="24" xfId="0" applyFont="1" applyFill="1" applyBorder="1" applyAlignment="1" applyProtection="1">
      <alignment horizontal="center" vertical="center"/>
      <protection locked="0"/>
    </xf>
    <xf numFmtId="0" fontId="6" fillId="5" borderId="26" xfId="0" applyFont="1" applyFill="1" applyBorder="1" applyAlignment="1" applyProtection="1">
      <alignment horizontal="center" vertical="center"/>
      <protection locked="0"/>
    </xf>
    <xf numFmtId="0" fontId="64" fillId="0" borderId="0" xfId="0" applyFont="1" applyBorder="1">
      <alignment vertical="center"/>
    </xf>
    <xf numFmtId="0" fontId="64" fillId="0" borderId="0" xfId="0" applyFont="1" applyBorder="1" applyAlignment="1">
      <alignment horizontal="center" vertical="center"/>
    </xf>
    <xf numFmtId="0" fontId="64" fillId="0" borderId="0" xfId="0" applyFont="1" applyBorder="1" applyProtection="1">
      <alignment vertical="center"/>
      <protection locked="0"/>
    </xf>
    <xf numFmtId="0" fontId="48" fillId="0" borderId="39" xfId="0" applyFont="1" applyFill="1" applyBorder="1" applyAlignment="1">
      <alignment horizontal="center" vertical="center"/>
    </xf>
    <xf numFmtId="0" fontId="48" fillId="0" borderId="38" xfId="0" applyFont="1" applyFill="1" applyBorder="1" applyAlignment="1">
      <alignment horizontal="center" vertical="center"/>
    </xf>
    <xf numFmtId="49" fontId="0" fillId="0" borderId="0" xfId="0" applyNumberFormat="1" applyAlignment="1">
      <alignment horizontal="right" vertical="center"/>
    </xf>
    <xf numFmtId="0" fontId="0" fillId="0" borderId="0" xfId="0" applyAlignment="1">
      <alignment horizontal="right" vertical="top"/>
    </xf>
    <xf numFmtId="0" fontId="4" fillId="0" borderId="0" xfId="0" applyFont="1" applyBorder="1" applyAlignment="1"/>
    <xf numFmtId="0" fontId="28" fillId="0" borderId="0" xfId="0" applyFont="1" applyFill="1" applyAlignment="1">
      <alignment wrapText="1"/>
    </xf>
    <xf numFmtId="0" fontId="28" fillId="0" borderId="0" xfId="0" applyFont="1" applyFill="1" applyAlignment="1">
      <alignment horizontal="center" wrapText="1"/>
    </xf>
    <xf numFmtId="0" fontId="59" fillId="3" borderId="0" xfId="0" applyFont="1" applyFill="1" applyAlignment="1">
      <alignment wrapText="1"/>
    </xf>
    <xf numFmtId="0" fontId="2" fillId="0" borderId="0" xfId="0" applyFont="1" applyFill="1" applyBorder="1" applyAlignment="1">
      <alignment wrapText="1"/>
    </xf>
    <xf numFmtId="0" fontId="2" fillId="0" borderId="0" xfId="0" applyFont="1" applyFill="1" applyBorder="1" applyAlignment="1"/>
    <xf numFmtId="0" fontId="2" fillId="0" borderId="0" xfId="0" applyFont="1" applyFill="1" applyAlignment="1"/>
    <xf numFmtId="0" fontId="32" fillId="3" borderId="0" xfId="0" applyFont="1" applyFill="1" applyBorder="1" applyAlignment="1"/>
    <xf numFmtId="0" fontId="28" fillId="0" borderId="0" xfId="0" applyFont="1" applyFill="1" applyBorder="1" applyAlignment="1">
      <alignment wrapText="1"/>
    </xf>
    <xf numFmtId="0" fontId="28" fillId="0" borderId="0" xfId="0" applyFont="1" applyFill="1" applyBorder="1" applyAlignment="1">
      <alignment horizontal="center" wrapText="1"/>
    </xf>
    <xf numFmtId="0" fontId="0" fillId="0" borderId="0" xfId="0" applyBorder="1" applyAlignment="1">
      <alignment wrapText="1"/>
    </xf>
    <xf numFmtId="0" fontId="0" fillId="0" borderId="47" xfId="0" applyBorder="1" applyAlignment="1">
      <alignment vertical="center" wrapText="1"/>
    </xf>
    <xf numFmtId="0" fontId="0" fillId="0" borderId="0" xfId="0" applyAlignment="1">
      <alignment vertical="center" wrapText="1"/>
    </xf>
    <xf numFmtId="0" fontId="0" fillId="0" borderId="0" xfId="0" applyAlignment="1">
      <alignment vertical="center" wrapText="1"/>
    </xf>
    <xf numFmtId="0" fontId="10" fillId="0" borderId="33" xfId="0" applyFont="1" applyBorder="1" applyAlignment="1">
      <alignment horizontal="center" vertical="center"/>
    </xf>
    <xf numFmtId="0" fontId="12" fillId="0" borderId="0" xfId="0" applyFont="1" applyAlignment="1">
      <alignment horizontal="center" vertical="center" wrapText="1"/>
    </xf>
    <xf numFmtId="0" fontId="10" fillId="0" borderId="42" xfId="0" applyFont="1" applyBorder="1" applyAlignment="1">
      <alignment horizontal="center" vertical="center"/>
    </xf>
    <xf numFmtId="0" fontId="10" fillId="0" borderId="74" xfId="0" applyFont="1" applyBorder="1" applyAlignment="1">
      <alignment horizontal="center" vertical="center"/>
    </xf>
    <xf numFmtId="0" fontId="0" fillId="0" borderId="1" xfId="0" applyBorder="1" applyAlignment="1">
      <alignment vertical="top" wrapText="1"/>
    </xf>
    <xf numFmtId="0" fontId="10" fillId="0" borderId="37" xfId="0" applyFont="1" applyBorder="1" applyAlignment="1">
      <alignment vertical="center" wrapText="1"/>
    </xf>
    <xf numFmtId="0" fontId="10" fillId="0" borderId="44" xfId="0" applyFont="1" applyBorder="1" applyAlignment="1">
      <alignment vertical="center" wrapText="1"/>
    </xf>
    <xf numFmtId="0" fontId="6" fillId="5" borderId="37" xfId="0" applyFont="1" applyFill="1" applyBorder="1" applyAlignment="1" applyProtection="1">
      <alignment horizontal="center" vertical="center"/>
      <protection locked="0"/>
    </xf>
    <xf numFmtId="0" fontId="0" fillId="0" borderId="0" xfId="0" applyFill="1" applyBorder="1" applyAlignment="1" applyProtection="1">
      <alignment horizontal="right" vertical="center"/>
      <protection locked="0"/>
    </xf>
    <xf numFmtId="0" fontId="0" fillId="0" borderId="0" xfId="0" applyFill="1" applyBorder="1" applyAlignment="1">
      <alignment horizontal="left" vertical="center"/>
    </xf>
    <xf numFmtId="0" fontId="0" fillId="0" borderId="0" xfId="0" applyFill="1" applyBorder="1" applyAlignment="1">
      <alignment horizontal="center" vertical="center"/>
    </xf>
    <xf numFmtId="0" fontId="0" fillId="0" borderId="6" xfId="0" applyBorder="1" applyAlignment="1">
      <alignment vertical="top" wrapText="1"/>
    </xf>
    <xf numFmtId="0" fontId="45" fillId="14" borderId="7" xfId="0" applyFont="1" applyFill="1" applyBorder="1" applyAlignment="1">
      <alignment horizontal="center" vertical="center" wrapText="1"/>
    </xf>
    <xf numFmtId="0" fontId="0" fillId="16" borderId="7" xfId="0" applyFill="1" applyBorder="1" applyAlignment="1">
      <alignment vertical="top" wrapText="1"/>
    </xf>
    <xf numFmtId="0" fontId="5" fillId="11" borderId="8" xfId="0" applyFont="1" applyFill="1" applyBorder="1" applyAlignment="1">
      <alignment horizontal="center" vertical="top" wrapText="1"/>
    </xf>
    <xf numFmtId="49" fontId="57" fillId="15" borderId="1" xfId="0" applyNumberFormat="1" applyFont="1" applyFill="1" applyBorder="1" applyAlignment="1">
      <alignment horizontal="center" vertical="center" wrapText="1"/>
    </xf>
    <xf numFmtId="0" fontId="6" fillId="0" borderId="39" xfId="0" applyFont="1" applyFill="1" applyBorder="1" applyAlignment="1">
      <alignment vertical="center"/>
    </xf>
    <xf numFmtId="178" fontId="6" fillId="0" borderId="40" xfId="0" applyNumberFormat="1" applyFont="1" applyFill="1" applyBorder="1" applyAlignment="1">
      <alignment vertical="center"/>
    </xf>
    <xf numFmtId="178" fontId="6" fillId="0" borderId="39" xfId="0" applyNumberFormat="1" applyFont="1" applyFill="1" applyBorder="1" applyAlignment="1">
      <alignment vertical="center"/>
    </xf>
    <xf numFmtId="0" fontId="10" fillId="0" borderId="10" xfId="0" applyFont="1" applyBorder="1" applyAlignment="1">
      <alignment horizontal="center" vertical="center"/>
    </xf>
    <xf numFmtId="0" fontId="0" fillId="0" borderId="0" xfId="0" applyAlignment="1" applyProtection="1">
      <alignment vertical="center"/>
      <protection locked="0"/>
    </xf>
    <xf numFmtId="0" fontId="0" fillId="0" borderId="0" xfId="0" applyAlignment="1">
      <alignment vertical="center" wrapText="1"/>
    </xf>
    <xf numFmtId="0" fontId="6" fillId="0" borderId="2" xfId="0" applyFont="1" applyFill="1" applyBorder="1" applyAlignment="1">
      <alignment vertical="center"/>
    </xf>
    <xf numFmtId="0" fontId="0" fillId="0" borderId="2" xfId="0" quotePrefix="1" applyBorder="1" applyAlignment="1">
      <alignment horizontal="center" vertical="center"/>
    </xf>
    <xf numFmtId="0" fontId="33" fillId="3" borderId="0" xfId="0" applyFont="1" applyFill="1" applyAlignment="1">
      <alignment horizontal="center" vertical="center" wrapText="1"/>
    </xf>
    <xf numFmtId="0" fontId="56" fillId="0" borderId="9" xfId="0" applyFont="1" applyFill="1" applyBorder="1" applyAlignment="1">
      <alignment horizontal="left" vertical="center" wrapText="1"/>
    </xf>
    <xf numFmtId="0" fontId="0" fillId="0" borderId="0" xfId="0" applyAlignment="1">
      <alignment vertical="center" wrapText="1"/>
    </xf>
    <xf numFmtId="0" fontId="0" fillId="0" borderId="0" xfId="0" applyAlignment="1">
      <alignment vertical="center" wrapText="1"/>
    </xf>
    <xf numFmtId="0" fontId="6" fillId="0" borderId="45" xfId="0" applyNumberFormat="1" applyFont="1" applyFill="1" applyBorder="1" applyAlignment="1">
      <alignment vertical="center"/>
    </xf>
    <xf numFmtId="0" fontId="0" fillId="0" borderId="0" xfId="0" applyNumberFormat="1" applyFill="1" applyBorder="1" applyAlignment="1">
      <alignment vertical="center" wrapText="1"/>
    </xf>
    <xf numFmtId="0" fontId="0" fillId="0" borderId="0" xfId="0" applyNumberFormat="1">
      <alignment vertical="center"/>
    </xf>
    <xf numFmtId="0" fontId="0" fillId="0" borderId="2" xfId="0" applyNumberFormat="1" applyBorder="1">
      <alignment vertical="center"/>
    </xf>
    <xf numFmtId="0" fontId="4" fillId="17" borderId="45" xfId="0" applyNumberFormat="1" applyFont="1" applyFill="1" applyBorder="1" applyAlignment="1">
      <alignment horizontal="center" vertical="top" wrapText="1"/>
    </xf>
    <xf numFmtId="0" fontId="6" fillId="0" borderId="0" xfId="0" applyNumberFormat="1" applyFont="1" applyFill="1" applyAlignment="1">
      <alignment vertical="center"/>
    </xf>
    <xf numFmtId="0" fontId="0" fillId="0" borderId="0" xfId="0" applyNumberFormat="1" applyAlignment="1">
      <alignment vertical="center" wrapText="1"/>
    </xf>
    <xf numFmtId="0" fontId="0" fillId="0" borderId="45" xfId="0" applyNumberFormat="1" applyBorder="1" applyAlignment="1">
      <alignment vertical="center" wrapText="1"/>
    </xf>
    <xf numFmtId="0" fontId="4" fillId="17" borderId="0" xfId="0" applyNumberFormat="1" applyFont="1" applyFill="1" applyAlignment="1">
      <alignment horizontal="center" vertical="top" wrapText="1"/>
    </xf>
    <xf numFmtId="0" fontId="6" fillId="0" borderId="38" xfId="0" applyNumberFormat="1" applyFont="1" applyFill="1" applyBorder="1" applyAlignment="1">
      <alignment vertical="center"/>
    </xf>
    <xf numFmtId="0" fontId="0" fillId="13" borderId="1" xfId="0" applyNumberFormat="1" applyFill="1" applyBorder="1" applyAlignment="1">
      <alignment vertical="top" wrapText="1"/>
    </xf>
    <xf numFmtId="0" fontId="0" fillId="0" borderId="39" xfId="0" applyNumberFormat="1" applyBorder="1" applyAlignment="1">
      <alignment vertical="center"/>
    </xf>
    <xf numFmtId="0" fontId="0" fillId="0" borderId="75" xfId="0" applyNumberFormat="1" applyFill="1" applyBorder="1" applyAlignment="1">
      <alignment horizontal="center" vertical="center" wrapText="1"/>
    </xf>
    <xf numFmtId="0" fontId="6" fillId="20" borderId="38" xfId="0" applyNumberFormat="1" applyFont="1" applyFill="1" applyBorder="1" applyAlignment="1">
      <alignment vertical="center"/>
    </xf>
    <xf numFmtId="0" fontId="0" fillId="20" borderId="0" xfId="0" applyNumberFormat="1" applyFill="1">
      <alignment vertical="center"/>
    </xf>
    <xf numFmtId="0" fontId="0" fillId="0" borderId="0" xfId="0" applyNumberFormat="1" applyFill="1">
      <alignment vertical="center"/>
    </xf>
    <xf numFmtId="0" fontId="4" fillId="17" borderId="1" xfId="0" applyNumberFormat="1" applyFont="1" applyFill="1" applyBorder="1" applyAlignment="1">
      <alignment vertical="top" wrapText="1"/>
    </xf>
    <xf numFmtId="0" fontId="0" fillId="0" borderId="45" xfId="0" applyNumberFormat="1" applyBorder="1" applyAlignment="1">
      <alignment horizontal="center" vertical="center" wrapText="1"/>
    </xf>
    <xf numFmtId="0" fontId="0" fillId="0" borderId="0" xfId="0" applyAlignment="1">
      <alignment vertical="center" wrapText="1"/>
    </xf>
    <xf numFmtId="0" fontId="11" fillId="0" borderId="5" xfId="0" applyFont="1" applyBorder="1" applyAlignment="1">
      <alignment vertical="center" wrapText="1"/>
    </xf>
    <xf numFmtId="0" fontId="11" fillId="0" borderId="0" xfId="0" applyFont="1" applyAlignment="1">
      <alignment vertical="center" wrapText="1"/>
    </xf>
    <xf numFmtId="0" fontId="11" fillId="0" borderId="5" xfId="0" applyFont="1" applyBorder="1" applyAlignment="1">
      <alignment vertical="center"/>
    </xf>
    <xf numFmtId="0" fontId="0" fillId="0" borderId="0" xfId="0" applyAlignment="1">
      <alignment vertical="center" wrapText="1"/>
    </xf>
    <xf numFmtId="0" fontId="0" fillId="21" borderId="5" xfId="0" applyFill="1" applyBorder="1" applyAlignment="1">
      <alignment vertical="center" wrapText="1"/>
    </xf>
    <xf numFmtId="0" fontId="0" fillId="21" borderId="0" xfId="0" applyFill="1" applyBorder="1" applyAlignment="1">
      <alignment vertical="center" wrapText="1"/>
    </xf>
    <xf numFmtId="0" fontId="0" fillId="21" borderId="3" xfId="0" applyFill="1" applyBorder="1" applyAlignment="1">
      <alignment vertical="center" wrapText="1"/>
    </xf>
    <xf numFmtId="0" fontId="0" fillId="21" borderId="9" xfId="0" applyFill="1" applyBorder="1" applyAlignment="1">
      <alignment vertical="center" wrapText="1"/>
    </xf>
    <xf numFmtId="0" fontId="0" fillId="21" borderId="2" xfId="0" applyFill="1" applyBorder="1" applyAlignment="1">
      <alignment vertical="center" wrapText="1"/>
    </xf>
    <xf numFmtId="0" fontId="0" fillId="21" borderId="4" xfId="0" applyFill="1" applyBorder="1" applyAlignment="1">
      <alignment vertical="center" wrapText="1"/>
    </xf>
    <xf numFmtId="0" fontId="0" fillId="0" borderId="44" xfId="0" applyFill="1" applyBorder="1" applyAlignment="1">
      <alignment vertical="center" wrapText="1"/>
    </xf>
    <xf numFmtId="0" fontId="0" fillId="0" borderId="0"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9" xfId="0" applyFill="1" applyBorder="1" applyAlignment="1">
      <alignment vertical="center" wrapText="1"/>
    </xf>
    <xf numFmtId="0" fontId="0" fillId="0" borderId="2" xfId="0" applyFill="1" applyBorder="1" applyAlignment="1">
      <alignment vertical="center" wrapText="1"/>
    </xf>
    <xf numFmtId="0" fontId="0" fillId="0" borderId="4" xfId="0" applyFill="1" applyBorder="1" applyAlignment="1">
      <alignment vertical="center" wrapText="1"/>
    </xf>
    <xf numFmtId="0" fontId="51" fillId="18" borderId="2" xfId="0" applyFont="1" applyFill="1" applyBorder="1" applyAlignment="1">
      <alignment horizontal="center" vertical="center"/>
    </xf>
    <xf numFmtId="0" fontId="52" fillId="18" borderId="2" xfId="0" applyFont="1" applyFill="1" applyBorder="1" applyAlignment="1">
      <alignment horizontal="center" vertical="center"/>
    </xf>
    <xf numFmtId="0" fontId="51" fillId="3" borderId="2" xfId="0" applyFont="1" applyFill="1" applyBorder="1" applyAlignment="1">
      <alignment horizontal="center" vertical="center"/>
    </xf>
    <xf numFmtId="0" fontId="51" fillId="19" borderId="2" xfId="0" applyFont="1" applyFill="1" applyBorder="1" applyAlignment="1">
      <alignment horizontal="center" vertical="center"/>
    </xf>
    <xf numFmtId="0" fontId="52" fillId="19" borderId="2" xfId="0" applyFont="1" applyFill="1" applyBorder="1" applyAlignment="1">
      <alignment horizontal="center" vertical="center"/>
    </xf>
    <xf numFmtId="0" fontId="18" fillId="0" borderId="0" xfId="0" applyFont="1" applyAlignment="1">
      <alignment horizontal="center" vertical="center" wrapText="1"/>
    </xf>
    <xf numFmtId="0" fontId="0" fillId="0" borderId="47" xfId="0" applyBorder="1" applyAlignment="1">
      <alignment vertical="center" wrapText="1"/>
    </xf>
    <xf numFmtId="0" fontId="0" fillId="0" borderId="50" xfId="0" applyBorder="1" applyAlignment="1">
      <alignment vertical="center" wrapText="1"/>
    </xf>
    <xf numFmtId="0" fontId="0" fillId="0" borderId="48" xfId="0" applyBorder="1" applyAlignment="1">
      <alignment vertical="center" wrapText="1"/>
    </xf>
    <xf numFmtId="0" fontId="0" fillId="0" borderId="0" xfId="0" applyAlignment="1">
      <alignment vertical="center" wrapText="1"/>
    </xf>
    <xf numFmtId="0" fontId="0" fillId="0" borderId="47" xfId="0" applyBorder="1" applyAlignment="1">
      <alignment horizontal="left" wrapText="1"/>
    </xf>
    <xf numFmtId="0" fontId="0" fillId="0" borderId="73" xfId="0" applyBorder="1" applyAlignment="1">
      <alignment horizontal="left" wrapText="1"/>
    </xf>
    <xf numFmtId="0" fontId="7" fillId="0" borderId="0" xfId="0" applyFont="1" applyAlignment="1">
      <alignment vertical="center" wrapText="1"/>
    </xf>
    <xf numFmtId="0" fontId="8" fillId="0" borderId="0" xfId="0" applyFont="1" applyAlignment="1">
      <alignment vertical="center" wrapText="1"/>
    </xf>
    <xf numFmtId="0" fontId="41" fillId="0" borderId="0" xfId="0" applyFont="1" applyAlignment="1">
      <alignment vertical="center" wrapText="1"/>
    </xf>
    <xf numFmtId="0" fontId="0" fillId="2" borderId="11" xfId="0" applyFill="1" applyBorder="1" applyAlignment="1" applyProtection="1">
      <alignment vertical="center"/>
      <protection locked="0"/>
    </xf>
    <xf numFmtId="0" fontId="0" fillId="2" borderId="12" xfId="0" applyFill="1" applyBorder="1" applyAlignment="1" applyProtection="1">
      <alignment vertical="center"/>
      <protection locked="0"/>
    </xf>
    <xf numFmtId="0" fontId="10" fillId="5" borderId="13" xfId="0" applyFont="1" applyFill="1" applyBorder="1" applyAlignment="1">
      <alignment horizontal="center" vertical="center"/>
    </xf>
    <xf numFmtId="0" fontId="10" fillId="5" borderId="14" xfId="0" applyFont="1" applyFill="1" applyBorder="1" applyAlignment="1">
      <alignment horizontal="center" vertical="center"/>
    </xf>
    <xf numFmtId="0" fontId="10" fillId="5" borderId="15" xfId="0" applyFont="1" applyFill="1" applyBorder="1" applyAlignment="1">
      <alignment horizontal="center" vertic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29" xfId="0" applyFont="1" applyBorder="1" applyAlignment="1">
      <alignment horizontal="left" vertical="center" wrapText="1"/>
    </xf>
    <xf numFmtId="0" fontId="0" fillId="0" borderId="30" xfId="0" applyBorder="1" applyAlignment="1">
      <alignment horizontal="left" vertical="center" wrapText="1"/>
    </xf>
    <xf numFmtId="0" fontId="0" fillId="0" borderId="31" xfId="0" applyBorder="1" applyAlignment="1">
      <alignment horizontal="left" vertical="center" wrapText="1"/>
    </xf>
    <xf numFmtId="0" fontId="0" fillId="0" borderId="29" xfId="0" applyBorder="1" applyAlignment="1">
      <alignment horizontal="left" vertical="center"/>
    </xf>
    <xf numFmtId="0" fontId="0" fillId="0" borderId="30" xfId="0" applyBorder="1" applyAlignment="1">
      <alignment horizontal="left" vertical="center"/>
    </xf>
    <xf numFmtId="0" fontId="0" fillId="0" borderId="32" xfId="0" applyBorder="1" applyAlignment="1">
      <alignment horizontal="left" vertical="center"/>
    </xf>
    <xf numFmtId="0" fontId="0" fillId="0" borderId="20" xfId="0" applyBorder="1" applyAlignment="1">
      <alignment horizontal="left" vertical="center"/>
    </xf>
    <xf numFmtId="0" fontId="10" fillId="0" borderId="28"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67" fillId="0" borderId="5" xfId="0" applyFont="1" applyFill="1" applyBorder="1" applyAlignment="1">
      <alignment horizontal="left" vertical="center" wrapText="1"/>
    </xf>
    <xf numFmtId="0" fontId="67" fillId="0" borderId="0" xfId="0" applyFont="1" applyFill="1" applyBorder="1" applyAlignment="1">
      <alignment horizontal="left" vertical="center" wrapText="1"/>
    </xf>
    <xf numFmtId="0" fontId="10" fillId="0" borderId="32" xfId="0" applyFont="1"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10" fillId="0" borderId="36" xfId="0" applyFont="1" applyBorder="1" applyAlignment="1">
      <alignment horizontal="center" vertical="center" wrapText="1"/>
    </xf>
    <xf numFmtId="0" fontId="10" fillId="0" borderId="41" xfId="0" applyFont="1" applyBorder="1" applyAlignment="1">
      <alignment horizontal="center" vertical="center" wrapText="1"/>
    </xf>
    <xf numFmtId="0" fontId="15" fillId="0" borderId="13" xfId="0" applyFont="1" applyFill="1" applyBorder="1" applyAlignment="1">
      <alignment horizontal="left" vertical="center" wrapText="1"/>
    </xf>
    <xf numFmtId="0" fontId="15" fillId="0" borderId="14" xfId="0" applyFont="1" applyFill="1" applyBorder="1" applyAlignment="1">
      <alignment horizontal="left" vertical="center" wrapText="1"/>
    </xf>
    <xf numFmtId="0" fontId="15" fillId="0" borderId="15" xfId="0" applyFont="1" applyFill="1" applyBorder="1" applyAlignment="1">
      <alignment horizontal="left" vertical="center" wrapText="1"/>
    </xf>
    <xf numFmtId="0" fontId="10" fillId="0" borderId="36" xfId="0" applyFont="1" applyBorder="1" applyAlignment="1">
      <alignment vertical="center" wrapText="1"/>
    </xf>
    <xf numFmtId="0" fontId="10" fillId="0" borderId="37" xfId="0" applyFont="1" applyBorder="1" applyAlignment="1">
      <alignment vertical="center" wrapText="1"/>
    </xf>
    <xf numFmtId="0" fontId="0" fillId="2" borderId="13" xfId="0" applyFill="1" applyBorder="1" applyAlignment="1" applyProtection="1">
      <alignment vertical="center" wrapText="1"/>
      <protection locked="0"/>
    </xf>
    <xf numFmtId="0" fontId="0" fillId="2" borderId="14" xfId="0" applyFill="1" applyBorder="1" applyAlignment="1" applyProtection="1">
      <alignment vertical="center" wrapText="1"/>
      <protection locked="0"/>
    </xf>
    <xf numFmtId="0" fontId="0" fillId="2" borderId="15" xfId="0" applyFill="1" applyBorder="1" applyAlignment="1" applyProtection="1">
      <alignment vertical="center" wrapText="1"/>
      <protection locked="0"/>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6" xfId="0" applyFont="1" applyBorder="1" applyAlignment="1">
      <alignment horizontal="left" vertical="center" wrapText="1"/>
    </xf>
    <xf numFmtId="0" fontId="10" fillId="0" borderId="8" xfId="0" applyFont="1" applyBorder="1" applyAlignment="1">
      <alignment horizontal="left" vertical="center" wrapText="1"/>
    </xf>
    <xf numFmtId="0" fontId="10" fillId="0" borderId="5" xfId="0" applyFont="1" applyBorder="1" applyAlignment="1">
      <alignment horizontal="left" vertical="center" wrapText="1"/>
    </xf>
    <xf numFmtId="0" fontId="10" fillId="0" borderId="3" xfId="0" applyFont="1" applyBorder="1" applyAlignment="1">
      <alignment horizontal="left" vertical="center" wrapText="1"/>
    </xf>
    <xf numFmtId="0" fontId="10" fillId="0" borderId="9" xfId="0" applyFont="1" applyBorder="1" applyAlignment="1">
      <alignment horizontal="left" vertical="center" wrapText="1"/>
    </xf>
    <xf numFmtId="0" fontId="10" fillId="0" borderId="4" xfId="0" applyFont="1" applyBorder="1" applyAlignment="1">
      <alignment horizontal="left" vertical="center" wrapText="1"/>
    </xf>
    <xf numFmtId="0" fontId="67" fillId="0" borderId="6" xfId="0" applyFont="1" applyBorder="1" applyAlignment="1">
      <alignment horizontal="left" vertical="center" wrapText="1" shrinkToFit="1"/>
    </xf>
    <xf numFmtId="0" fontId="67" fillId="0" borderId="7" xfId="0" applyFont="1" applyBorder="1" applyAlignment="1">
      <alignment horizontal="left" vertical="center" wrapText="1" shrinkToFit="1"/>
    </xf>
    <xf numFmtId="0" fontId="15" fillId="0" borderId="9"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0" fillId="0" borderId="33"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0" fillId="0" borderId="9"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6"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10" fillId="0" borderId="7" xfId="0" applyFont="1" applyBorder="1" applyAlignment="1">
      <alignment horizontal="left" vertical="center" wrapText="1"/>
    </xf>
    <xf numFmtId="0" fontId="10" fillId="0" borderId="0" xfId="0" applyFont="1" applyBorder="1" applyAlignment="1">
      <alignment horizontal="left" vertical="center" wrapText="1"/>
    </xf>
    <xf numFmtId="0" fontId="10" fillId="0" borderId="2" xfId="0" applyFont="1" applyBorder="1" applyAlignment="1">
      <alignment horizontal="left" vertical="center" wrapText="1"/>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3" xfId="0" applyFont="1" applyBorder="1" applyAlignment="1">
      <alignment vertical="center" wrapText="1"/>
    </xf>
    <xf numFmtId="0" fontId="10" fillId="0" borderId="14" xfId="0" applyFont="1" applyBorder="1" applyAlignment="1">
      <alignment vertical="center"/>
    </xf>
    <xf numFmtId="0" fontId="10" fillId="0" borderId="15" xfId="0" applyFont="1" applyBorder="1" applyAlignment="1">
      <alignment vertical="center"/>
    </xf>
    <xf numFmtId="0" fontId="8" fillId="0" borderId="5" xfId="0" applyFont="1" applyBorder="1" applyAlignment="1">
      <alignment vertical="center"/>
    </xf>
    <xf numFmtId="0" fontId="8" fillId="0" borderId="0" xfId="0" applyFont="1" applyBorder="1" applyAlignment="1">
      <alignment vertical="center"/>
    </xf>
    <xf numFmtId="49" fontId="0" fillId="2" borderId="13" xfId="0" quotePrefix="1" applyNumberFormat="1" applyFill="1" applyBorder="1" applyAlignment="1" applyProtection="1">
      <alignment horizontal="left" vertical="center"/>
      <protection locked="0"/>
    </xf>
    <xf numFmtId="49" fontId="0" fillId="2" borderId="14" xfId="0" applyNumberFormat="1" applyFill="1" applyBorder="1" applyAlignment="1" applyProtection="1">
      <alignment horizontal="left" vertical="center"/>
      <protection locked="0"/>
    </xf>
    <xf numFmtId="49" fontId="0" fillId="2" borderId="15" xfId="0" applyNumberFormat="1" applyFill="1" applyBorder="1" applyAlignment="1" applyProtection="1">
      <alignment horizontal="left" vertical="center"/>
      <protection locked="0"/>
    </xf>
    <xf numFmtId="0" fontId="10" fillId="0" borderId="6"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0" fillId="2" borderId="19" xfId="0" applyFill="1" applyBorder="1" applyAlignment="1" applyProtection="1">
      <alignment vertical="center"/>
      <protection locked="0"/>
    </xf>
    <xf numFmtId="0" fontId="0" fillId="2" borderId="20" xfId="0" applyFill="1" applyBorder="1" applyAlignment="1" applyProtection="1">
      <alignment vertical="center"/>
      <protection locked="0"/>
    </xf>
    <xf numFmtId="0" fontId="0" fillId="2" borderId="21" xfId="0" applyFill="1" applyBorder="1" applyAlignment="1" applyProtection="1">
      <alignment vertical="center"/>
      <protection locked="0"/>
    </xf>
    <xf numFmtId="0" fontId="10" fillId="0" borderId="15" xfId="0" applyFont="1" applyBorder="1" applyAlignment="1">
      <alignment horizontal="center" vertical="center" wrapText="1"/>
    </xf>
    <xf numFmtId="0" fontId="10" fillId="0" borderId="1" xfId="0" applyFont="1" applyBorder="1" applyAlignment="1">
      <alignment horizontal="center" vertical="center"/>
    </xf>
    <xf numFmtId="0" fontId="7" fillId="0" borderId="14" xfId="0" applyFont="1" applyBorder="1" applyAlignment="1">
      <alignment horizontal="center" vertical="center"/>
    </xf>
    <xf numFmtId="0" fontId="8" fillId="0" borderId="15" xfId="0" applyFont="1" applyBorder="1" applyAlignment="1">
      <alignment horizontal="center" vertical="center"/>
    </xf>
    <xf numFmtId="0" fontId="10" fillId="0" borderId="0" xfId="0" applyFont="1" applyBorder="1" applyAlignment="1">
      <alignment horizontal="left" wrapText="1"/>
    </xf>
    <xf numFmtId="0" fontId="10" fillId="0" borderId="0" xfId="0" applyFont="1" applyBorder="1" applyAlignment="1">
      <alignment horizontal="left"/>
    </xf>
    <xf numFmtId="0" fontId="10" fillId="0" borderId="2" xfId="0" applyFont="1" applyBorder="1" applyAlignment="1">
      <alignment horizontal="left"/>
    </xf>
    <xf numFmtId="0" fontId="0" fillId="0" borderId="29" xfId="0" applyFill="1" applyBorder="1" applyAlignment="1">
      <alignment horizontal="left" vertical="center" wrapText="1"/>
    </xf>
    <xf numFmtId="0" fontId="0" fillId="0" borderId="30" xfId="0" applyFill="1" applyBorder="1" applyAlignment="1">
      <alignment horizontal="left" vertical="center" wrapText="1"/>
    </xf>
    <xf numFmtId="0" fontId="0" fillId="0" borderId="31" xfId="0" applyFill="1" applyBorder="1" applyAlignment="1">
      <alignment horizontal="left" vertical="center" wrapText="1"/>
    </xf>
    <xf numFmtId="0" fontId="10" fillId="0" borderId="6" xfId="0" applyFont="1" applyBorder="1" applyAlignment="1">
      <alignment vertical="center" wrapText="1"/>
    </xf>
    <xf numFmtId="0" fontId="10" fillId="0" borderId="7" xfId="0" applyFont="1" applyBorder="1" applyAlignment="1">
      <alignment vertical="center"/>
    </xf>
    <xf numFmtId="0" fontId="10" fillId="0" borderId="8" xfId="0" applyFont="1" applyBorder="1" applyAlignment="1">
      <alignment vertical="center"/>
    </xf>
    <xf numFmtId="0" fontId="10" fillId="0" borderId="5" xfId="0" applyFont="1" applyBorder="1" applyAlignment="1">
      <alignment vertical="center"/>
    </xf>
    <xf numFmtId="0" fontId="10" fillId="0" borderId="0" xfId="0" applyFont="1" applyBorder="1" applyAlignment="1">
      <alignment vertical="center"/>
    </xf>
    <xf numFmtId="0" fontId="10" fillId="0" borderId="3" xfId="0" applyFont="1" applyBorder="1" applyAlignment="1">
      <alignment vertical="center"/>
    </xf>
    <xf numFmtId="0" fontId="10" fillId="0" borderId="9" xfId="0" applyFont="1" applyBorder="1" applyAlignment="1">
      <alignment vertical="center"/>
    </xf>
    <xf numFmtId="0" fontId="10" fillId="0" borderId="2" xfId="0" applyFont="1" applyBorder="1" applyAlignment="1">
      <alignment vertical="center"/>
    </xf>
    <xf numFmtId="0" fontId="10" fillId="0" borderId="4" xfId="0" applyFont="1" applyBorder="1" applyAlignment="1">
      <alignment vertical="center"/>
    </xf>
    <xf numFmtId="0" fontId="0" fillId="0" borderId="5" xfId="0" applyBorder="1" applyAlignment="1">
      <alignment vertical="center"/>
    </xf>
    <xf numFmtId="0" fontId="0" fillId="0" borderId="0" xfId="0" applyBorder="1" applyAlignment="1">
      <alignment vertical="center"/>
    </xf>
    <xf numFmtId="0" fontId="10" fillId="0" borderId="1" xfId="0" applyFont="1" applyFill="1" applyBorder="1" applyAlignment="1">
      <alignment vertical="center" wrapText="1"/>
    </xf>
    <xf numFmtId="0" fontId="10" fillId="0" borderId="1" xfId="0" applyFont="1" applyBorder="1" applyAlignment="1">
      <alignment vertical="center" wrapText="1"/>
    </xf>
    <xf numFmtId="0" fontId="10" fillId="4" borderId="6" xfId="0" applyFont="1" applyFill="1" applyBorder="1" applyAlignment="1">
      <alignment vertical="center" wrapText="1"/>
    </xf>
    <xf numFmtId="0" fontId="10" fillId="4" borderId="7" xfId="0" applyFont="1" applyFill="1" applyBorder="1" applyAlignment="1">
      <alignment vertical="center" wrapText="1"/>
    </xf>
    <xf numFmtId="0" fontId="10" fillId="4" borderId="8" xfId="0" applyFont="1" applyFill="1" applyBorder="1" applyAlignment="1">
      <alignment vertical="center" wrapText="1"/>
    </xf>
    <xf numFmtId="0" fontId="10" fillId="4" borderId="9" xfId="0" applyFont="1" applyFill="1" applyBorder="1" applyAlignment="1">
      <alignment vertical="center" wrapText="1"/>
    </xf>
    <xf numFmtId="0" fontId="10" fillId="4" borderId="2" xfId="0" applyFont="1" applyFill="1" applyBorder="1" applyAlignment="1">
      <alignment vertical="center" wrapText="1"/>
    </xf>
    <xf numFmtId="0" fontId="10" fillId="4" borderId="4" xfId="0" applyFont="1" applyFill="1" applyBorder="1" applyAlignment="1">
      <alignment vertical="center" wrapText="1"/>
    </xf>
    <xf numFmtId="0" fontId="10" fillId="0" borderId="6" xfId="0" applyFont="1" applyFill="1" applyBorder="1" applyAlignment="1">
      <alignment vertical="center" wrapText="1"/>
    </xf>
    <xf numFmtId="0" fontId="10" fillId="0" borderId="8" xfId="0" applyFont="1" applyBorder="1" applyAlignment="1">
      <alignment vertical="center" wrapText="1"/>
    </xf>
    <xf numFmtId="0" fontId="10" fillId="0" borderId="5" xfId="0" applyFont="1" applyBorder="1" applyAlignment="1">
      <alignment vertical="center" wrapText="1"/>
    </xf>
    <xf numFmtId="0" fontId="10" fillId="0" borderId="3" xfId="0" applyFont="1" applyBorder="1" applyAlignment="1">
      <alignment vertical="center" wrapText="1"/>
    </xf>
    <xf numFmtId="0" fontId="10" fillId="0" borderId="9" xfId="0" applyFont="1" applyBorder="1" applyAlignment="1">
      <alignment vertical="center" wrapText="1"/>
    </xf>
    <xf numFmtId="0" fontId="10" fillId="0" borderId="4" xfId="0" applyFont="1" applyBorder="1" applyAlignment="1">
      <alignment vertical="center" wrapText="1"/>
    </xf>
    <xf numFmtId="0" fontId="10" fillId="4" borderId="13" xfId="0" applyFont="1" applyFill="1" applyBorder="1" applyAlignment="1">
      <alignment vertical="center" wrapText="1"/>
    </xf>
    <xf numFmtId="0" fontId="10" fillId="4" borderId="14" xfId="0" applyFont="1" applyFill="1" applyBorder="1" applyAlignment="1">
      <alignment vertical="center" wrapText="1"/>
    </xf>
    <xf numFmtId="0" fontId="10" fillId="4" borderId="15" xfId="0" applyFont="1" applyFill="1" applyBorder="1" applyAlignment="1">
      <alignment vertical="center" wrapText="1"/>
    </xf>
    <xf numFmtId="0" fontId="10" fillId="0" borderId="7" xfId="0" applyFont="1" applyBorder="1" applyAlignment="1">
      <alignment vertical="center" wrapText="1"/>
    </xf>
    <xf numFmtId="0" fontId="10" fillId="0" borderId="0" xfId="0" applyFont="1" applyAlignment="1">
      <alignment vertical="center" wrapText="1"/>
    </xf>
    <xf numFmtId="0" fontId="10" fillId="0" borderId="2" xfId="0" applyFont="1" applyBorder="1" applyAlignment="1">
      <alignment vertical="center" wrapText="1"/>
    </xf>
    <xf numFmtId="0" fontId="15" fillId="0" borderId="6" xfId="0" applyFont="1" applyBorder="1" applyAlignment="1">
      <alignment vertical="center" wrapText="1"/>
    </xf>
    <xf numFmtId="0" fontId="15" fillId="0" borderId="7" xfId="0" applyFont="1" applyBorder="1" applyAlignment="1">
      <alignment vertical="center" wrapText="1"/>
    </xf>
    <xf numFmtId="0" fontId="15" fillId="0" borderId="8" xfId="0" applyFont="1" applyBorder="1" applyAlignment="1">
      <alignment vertical="center" wrapText="1"/>
    </xf>
    <xf numFmtId="0" fontId="15" fillId="0" borderId="5" xfId="0" applyFont="1" applyBorder="1" applyAlignment="1">
      <alignment vertical="center" wrapText="1"/>
    </xf>
    <xf numFmtId="0" fontId="15" fillId="0" borderId="0" xfId="0" applyFont="1" applyBorder="1" applyAlignment="1">
      <alignment vertical="center" wrapText="1"/>
    </xf>
    <xf numFmtId="0" fontId="15" fillId="0" borderId="3" xfId="0" applyFont="1" applyBorder="1" applyAlignment="1">
      <alignment vertical="center" wrapText="1"/>
    </xf>
    <xf numFmtId="0" fontId="15" fillId="0" borderId="9" xfId="0" applyFont="1" applyBorder="1" applyAlignment="1">
      <alignment vertical="center" wrapText="1"/>
    </xf>
    <xf numFmtId="0" fontId="15" fillId="0" borderId="2" xfId="0" applyFont="1" applyBorder="1" applyAlignment="1">
      <alignment vertical="center" wrapText="1"/>
    </xf>
    <xf numFmtId="0" fontId="15" fillId="0" borderId="4" xfId="0" applyFont="1" applyBorder="1" applyAlignment="1">
      <alignment vertical="center" wrapText="1"/>
    </xf>
    <xf numFmtId="0" fontId="0" fillId="2" borderId="13" xfId="0" applyFill="1" applyBorder="1" applyAlignment="1" applyProtection="1">
      <alignment vertical="center"/>
      <protection locked="0"/>
    </xf>
    <xf numFmtId="0" fontId="0" fillId="2" borderId="14" xfId="0" applyFill="1" applyBorder="1" applyAlignment="1" applyProtection="1">
      <alignment vertical="center"/>
      <protection locked="0"/>
    </xf>
    <xf numFmtId="0" fontId="0" fillId="2" borderId="15" xfId="0" applyFill="1" applyBorder="1" applyAlignment="1" applyProtection="1">
      <alignment vertical="center"/>
      <protection locked="0"/>
    </xf>
    <xf numFmtId="0" fontId="10" fillId="0" borderId="1" xfId="0" applyFont="1" applyBorder="1" applyAlignment="1">
      <alignment horizontal="left" vertical="center" wrapText="1"/>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28" xfId="0" applyBorder="1" applyAlignment="1">
      <alignment horizontal="left" vertical="center"/>
    </xf>
    <xf numFmtId="0" fontId="0" fillId="0" borderId="11" xfId="0" applyBorder="1" applyAlignment="1">
      <alignment horizontal="left" vertical="center"/>
    </xf>
    <xf numFmtId="0" fontId="19" fillId="0" borderId="0" xfId="0" applyFont="1" applyAlignment="1">
      <alignment vertical="center"/>
    </xf>
    <xf numFmtId="0" fontId="10" fillId="0" borderId="1" xfId="0" applyFont="1" applyBorder="1" applyAlignment="1">
      <alignment horizontal="center" vertical="center" wrapText="1"/>
    </xf>
    <xf numFmtId="176" fontId="0" fillId="5" borderId="13" xfId="0" applyNumberFormat="1" applyFill="1" applyBorder="1" applyAlignment="1" applyProtection="1">
      <alignment vertical="center"/>
      <protection locked="0"/>
    </xf>
    <xf numFmtId="176" fontId="0" fillId="5" borderId="14" xfId="0" applyNumberFormat="1" applyFill="1" applyBorder="1" applyAlignment="1" applyProtection="1">
      <alignment vertical="center"/>
      <protection locked="0"/>
    </xf>
    <xf numFmtId="176" fontId="0" fillId="5" borderId="15" xfId="0" applyNumberFormat="1" applyFill="1" applyBorder="1" applyAlignment="1" applyProtection="1">
      <alignment vertical="center"/>
      <protection locked="0"/>
    </xf>
    <xf numFmtId="0" fontId="24" fillId="2" borderId="13" xfId="0" applyFont="1" applyFill="1" applyBorder="1" applyAlignment="1" applyProtection="1">
      <alignment vertical="center"/>
      <protection locked="0"/>
    </xf>
    <xf numFmtId="0" fontId="24" fillId="2" borderId="14" xfId="0" applyFont="1" applyFill="1" applyBorder="1" applyAlignment="1" applyProtection="1">
      <alignment vertical="center"/>
      <protection locked="0"/>
    </xf>
    <xf numFmtId="0" fontId="24" fillId="2" borderId="15" xfId="0" applyFont="1" applyFill="1" applyBorder="1" applyAlignment="1" applyProtection="1">
      <alignment vertical="center"/>
      <protection locked="0"/>
    </xf>
    <xf numFmtId="176" fontId="0" fillId="2" borderId="13" xfId="0" applyNumberFormat="1" applyFill="1" applyBorder="1" applyAlignment="1" applyProtection="1">
      <alignment horizontal="left" vertical="center"/>
      <protection locked="0"/>
    </xf>
    <xf numFmtId="176" fontId="0" fillId="2" borderId="14" xfId="0" applyNumberFormat="1" applyFill="1" applyBorder="1" applyAlignment="1" applyProtection="1">
      <alignment horizontal="left" vertical="center"/>
      <protection locked="0"/>
    </xf>
    <xf numFmtId="176" fontId="0" fillId="2" borderId="15" xfId="0" applyNumberFormat="1" applyFill="1" applyBorder="1" applyAlignment="1" applyProtection="1">
      <alignment horizontal="left" vertical="center"/>
      <protection locked="0"/>
    </xf>
    <xf numFmtId="0" fontId="0" fillId="2" borderId="10" xfId="0" applyFill="1" applyBorder="1" applyAlignment="1" applyProtection="1">
      <alignment vertical="center"/>
      <protection locked="0"/>
    </xf>
    <xf numFmtId="0" fontId="0" fillId="2" borderId="2" xfId="0" applyFill="1" applyBorder="1" applyAlignment="1" applyProtection="1">
      <alignment horizontal="left" vertical="center" shrinkToFit="1"/>
      <protection locked="0"/>
    </xf>
    <xf numFmtId="0" fontId="0" fillId="2" borderId="4" xfId="0" applyFill="1" applyBorder="1" applyAlignment="1" applyProtection="1">
      <alignment horizontal="left" vertical="center" shrinkToFit="1"/>
      <protection locked="0"/>
    </xf>
    <xf numFmtId="0" fontId="0" fillId="0" borderId="0" xfId="0" applyAlignment="1">
      <alignment horizontal="left" vertical="top" wrapText="1"/>
    </xf>
    <xf numFmtId="0" fontId="0" fillId="0" borderId="33" xfId="0" applyFill="1" applyBorder="1" applyAlignment="1" applyProtection="1">
      <alignment vertical="center" wrapText="1"/>
      <protection locked="0"/>
    </xf>
    <xf numFmtId="0" fontId="0" fillId="0" borderId="31" xfId="0" applyFill="1" applyBorder="1" applyAlignment="1" applyProtection="1">
      <alignment vertical="center" wrapText="1"/>
      <protection locked="0"/>
    </xf>
    <xf numFmtId="0" fontId="0" fillId="0" borderId="19" xfId="0" applyFill="1" applyBorder="1" applyAlignment="1" applyProtection="1">
      <alignment vertical="center" wrapText="1"/>
      <protection locked="0"/>
    </xf>
    <xf numFmtId="0" fontId="0" fillId="0" borderId="21" xfId="0" applyFill="1" applyBorder="1" applyAlignment="1" applyProtection="1">
      <alignment vertical="center" wrapText="1"/>
      <protection locked="0"/>
    </xf>
    <xf numFmtId="0" fontId="27" fillId="0" borderId="6" xfId="0" applyFont="1" applyBorder="1" applyAlignment="1">
      <alignment vertical="center" wrapText="1"/>
    </xf>
    <xf numFmtId="0" fontId="27" fillId="0" borderId="7" xfId="0" applyFont="1" applyBorder="1" applyAlignment="1">
      <alignment vertical="center" wrapText="1"/>
    </xf>
    <xf numFmtId="0" fontId="27" fillId="0" borderId="8" xfId="0" applyFont="1" applyBorder="1" applyAlignment="1">
      <alignment vertical="center" wrapText="1"/>
    </xf>
    <xf numFmtId="0" fontId="7" fillId="0" borderId="7" xfId="0" applyFont="1" applyBorder="1" applyAlignment="1">
      <alignment vertical="center" wrapText="1"/>
    </xf>
    <xf numFmtId="0" fontId="8" fillId="0" borderId="7" xfId="0" applyFont="1" applyBorder="1" applyAlignment="1">
      <alignment vertical="center" wrapText="1"/>
    </xf>
    <xf numFmtId="0" fontId="0" fillId="10" borderId="0" xfId="0" applyFill="1" applyAlignment="1">
      <alignment vertical="center" wrapText="1"/>
    </xf>
    <xf numFmtId="0" fontId="0" fillId="0" borderId="10" xfId="0" applyFill="1" applyBorder="1" applyAlignment="1" applyProtection="1">
      <alignment vertical="center" wrapText="1"/>
      <protection locked="0"/>
    </xf>
    <xf numFmtId="0" fontId="0" fillId="0" borderId="12" xfId="0" applyFill="1" applyBorder="1" applyAlignment="1" applyProtection="1">
      <alignment vertical="center" wrapText="1"/>
      <protection locked="0"/>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13" xfId="0" applyBorder="1" applyAlignment="1" applyProtection="1">
      <alignment vertical="center" wrapText="1"/>
      <protection locked="0"/>
    </xf>
    <xf numFmtId="0" fontId="0" fillId="0" borderId="14" xfId="0" applyBorder="1" applyAlignment="1" applyProtection="1">
      <alignment vertical="center" wrapText="1"/>
      <protection locked="0"/>
    </xf>
    <xf numFmtId="0" fontId="0" fillId="0" borderId="15" xfId="0" applyBorder="1" applyAlignment="1" applyProtection="1">
      <alignment vertical="center" wrapText="1"/>
      <protection locked="0"/>
    </xf>
    <xf numFmtId="0" fontId="27" fillId="0" borderId="10" xfId="0" applyFont="1" applyBorder="1" applyAlignment="1">
      <alignment vertical="center" wrapText="1"/>
    </xf>
    <xf numFmtId="0" fontId="27" fillId="0" borderId="11" xfId="0" applyFont="1" applyBorder="1" applyAlignment="1">
      <alignment vertical="center" wrapText="1"/>
    </xf>
    <xf numFmtId="0" fontId="27" fillId="0" borderId="12" xfId="0" applyFont="1" applyBorder="1" applyAlignment="1">
      <alignment vertical="center" wrapText="1"/>
    </xf>
    <xf numFmtId="0" fontId="7" fillId="0" borderId="14" xfId="0" applyFont="1" applyBorder="1" applyAlignment="1">
      <alignment vertical="center" wrapText="1"/>
    </xf>
    <xf numFmtId="0" fontId="0" fillId="0" borderId="10" xfId="0" applyFill="1" applyBorder="1" applyAlignment="1" applyProtection="1">
      <alignment horizontal="left" vertical="center" wrapText="1"/>
      <protection locked="0"/>
    </xf>
    <xf numFmtId="0" fontId="0" fillId="0" borderId="11" xfId="0" applyFill="1" applyBorder="1" applyAlignment="1" applyProtection="1">
      <alignment horizontal="left" vertical="center" wrapText="1"/>
      <protection locked="0"/>
    </xf>
    <xf numFmtId="0" fontId="0" fillId="0" borderId="12" xfId="0"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35" xfId="0" applyFill="1" applyBorder="1" applyAlignment="1" applyProtection="1">
      <alignment horizontal="left" vertical="center" wrapText="1"/>
      <protection locked="0"/>
    </xf>
    <xf numFmtId="0" fontId="0" fillId="0" borderId="71" xfId="0" applyFill="1" applyBorder="1" applyAlignment="1" applyProtection="1">
      <alignment horizontal="left" vertical="center" wrapText="1"/>
      <protection locked="0"/>
    </xf>
    <xf numFmtId="0" fontId="0" fillId="0" borderId="33" xfId="0" applyFill="1" applyBorder="1" applyAlignment="1" applyProtection="1">
      <alignment horizontal="left" vertical="center" wrapText="1"/>
      <protection locked="0"/>
    </xf>
    <xf numFmtId="0" fontId="0" fillId="0" borderId="30" xfId="0" applyFill="1" applyBorder="1" applyAlignment="1" applyProtection="1">
      <alignment horizontal="left" vertical="center" wrapText="1"/>
      <protection locked="0"/>
    </xf>
    <xf numFmtId="0" fontId="0" fillId="0" borderId="31" xfId="0" applyFill="1" applyBorder="1" applyAlignment="1" applyProtection="1">
      <alignment horizontal="left" vertical="center" wrapText="1"/>
      <protection locked="0"/>
    </xf>
    <xf numFmtId="0" fontId="0" fillId="0" borderId="19" xfId="0" applyFill="1" applyBorder="1" applyAlignment="1" applyProtection="1">
      <alignment horizontal="left" vertical="center" wrapText="1"/>
      <protection locked="0"/>
    </xf>
    <xf numFmtId="0" fontId="0" fillId="0" borderId="20" xfId="0" applyFill="1" applyBorder="1" applyAlignment="1" applyProtection="1">
      <alignment horizontal="left" vertical="center" wrapText="1"/>
      <protection locked="0"/>
    </xf>
    <xf numFmtId="0" fontId="0" fillId="0" borderId="21" xfId="0" applyFill="1" applyBorder="1" applyAlignment="1" applyProtection="1">
      <alignment horizontal="left" vertical="center" wrapText="1"/>
      <protection locked="0"/>
    </xf>
    <xf numFmtId="0" fontId="27" fillId="0" borderId="33" xfId="0" applyFont="1" applyBorder="1" applyAlignment="1">
      <alignment vertical="center" wrapText="1"/>
    </xf>
    <xf numFmtId="0" fontId="27" fillId="0" borderId="30" xfId="0" applyFont="1" applyBorder="1" applyAlignment="1">
      <alignment vertical="center" wrapText="1"/>
    </xf>
    <xf numFmtId="0" fontId="27" fillId="0" borderId="31" xfId="0" applyFont="1" applyBorder="1" applyAlignment="1">
      <alignment vertical="center" wrapText="1"/>
    </xf>
    <xf numFmtId="0" fontId="27" fillId="0" borderId="19" xfId="0" applyFont="1" applyBorder="1" applyAlignment="1">
      <alignment vertical="center" wrapText="1"/>
    </xf>
    <xf numFmtId="0" fontId="27" fillId="0" borderId="20" xfId="0" applyFont="1" applyBorder="1" applyAlignment="1">
      <alignment vertical="center" wrapText="1"/>
    </xf>
    <xf numFmtId="0" fontId="27" fillId="0" borderId="21" xfId="0" applyFont="1" applyBorder="1" applyAlignment="1">
      <alignment vertical="center" wrapText="1"/>
    </xf>
    <xf numFmtId="0" fontId="12" fillId="0" borderId="10" xfId="0" applyFont="1" applyBorder="1" applyAlignment="1" applyProtection="1">
      <alignment vertical="center" wrapText="1"/>
      <protection locked="0"/>
    </xf>
    <xf numFmtId="0" fontId="12" fillId="0" borderId="11" xfId="0" applyFont="1" applyBorder="1" applyAlignment="1" applyProtection="1">
      <alignment vertical="center" wrapText="1"/>
      <protection locked="0"/>
    </xf>
    <xf numFmtId="0" fontId="12" fillId="0" borderId="12" xfId="0" applyFont="1" applyBorder="1" applyAlignment="1" applyProtection="1">
      <alignment vertical="center" wrapText="1"/>
      <protection locked="0"/>
    </xf>
    <xf numFmtId="0" fontId="12" fillId="0" borderId="33" xfId="0" applyFont="1" applyBorder="1" applyAlignment="1" applyProtection="1">
      <alignment vertical="center" wrapText="1"/>
      <protection locked="0"/>
    </xf>
    <xf numFmtId="0" fontId="12" fillId="0" borderId="30" xfId="0" applyFont="1" applyBorder="1" applyAlignment="1" applyProtection="1">
      <alignment vertical="center" wrapText="1"/>
      <protection locked="0"/>
    </xf>
    <xf numFmtId="0" fontId="12" fillId="0" borderId="31" xfId="0" applyFont="1" applyBorder="1" applyAlignment="1" applyProtection="1">
      <alignment vertical="center" wrapText="1"/>
      <protection locked="0"/>
    </xf>
    <xf numFmtId="0" fontId="12" fillId="0" borderId="19" xfId="0" applyFont="1" applyBorder="1" applyAlignment="1" applyProtection="1">
      <alignment vertical="center" wrapText="1"/>
      <protection locked="0"/>
    </xf>
    <xf numFmtId="0" fontId="12" fillId="0" borderId="20" xfId="0" applyFont="1" applyBorder="1" applyAlignment="1" applyProtection="1">
      <alignment vertical="center" wrapText="1"/>
      <protection locked="0"/>
    </xf>
    <xf numFmtId="0" fontId="12" fillId="0" borderId="21" xfId="0" applyFont="1" applyBorder="1" applyAlignment="1" applyProtection="1">
      <alignment vertical="center" wrapText="1"/>
      <protection locked="0"/>
    </xf>
    <xf numFmtId="0" fontId="12" fillId="0" borderId="13" xfId="0" applyFont="1" applyBorder="1" applyAlignment="1" applyProtection="1">
      <alignment vertical="center" wrapText="1"/>
      <protection locked="0"/>
    </xf>
    <xf numFmtId="0" fontId="12" fillId="0" borderId="14" xfId="0" applyFont="1" applyBorder="1" applyAlignment="1" applyProtection="1">
      <alignment vertical="center" wrapText="1"/>
      <protection locked="0"/>
    </xf>
    <xf numFmtId="0" fontId="12" fillId="0" borderId="15" xfId="0" applyFont="1" applyBorder="1" applyAlignment="1" applyProtection="1">
      <alignment vertical="center" wrapText="1"/>
      <protection locked="0"/>
    </xf>
    <xf numFmtId="0" fontId="0" fillId="0" borderId="13" xfId="0" applyBorder="1" applyAlignment="1">
      <alignment horizontal="center" vertical="center" wrapText="1"/>
    </xf>
    <xf numFmtId="0" fontId="0" fillId="0" borderId="15" xfId="0" applyBorder="1" applyAlignment="1">
      <alignment horizontal="center" vertical="center" wrapText="1"/>
    </xf>
    <xf numFmtId="0" fontId="12" fillId="0" borderId="59" xfId="0" applyFont="1" applyBorder="1" applyAlignment="1" applyProtection="1">
      <alignment vertical="center" wrapText="1"/>
      <protection locked="0"/>
    </xf>
    <xf numFmtId="0" fontId="12" fillId="0" borderId="60" xfId="0" applyFont="1" applyBorder="1" applyAlignment="1" applyProtection="1">
      <alignment vertical="center" wrapText="1"/>
      <protection locked="0"/>
    </xf>
    <xf numFmtId="0" fontId="12" fillId="0" borderId="61" xfId="0" applyFont="1" applyBorder="1" applyAlignment="1" applyProtection="1">
      <alignment vertical="center" wrapText="1"/>
      <protection locked="0"/>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3"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3" fillId="0" borderId="9"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2" fillId="0" borderId="2" xfId="0" applyFont="1" applyFill="1" applyBorder="1" applyAlignment="1">
      <alignment horizontal="distributed"/>
    </xf>
    <xf numFmtId="0" fontId="2" fillId="0" borderId="0" xfId="0" applyFont="1" applyFill="1" applyBorder="1" applyAlignment="1">
      <alignment horizontal="distributed" vertical="center"/>
    </xf>
    <xf numFmtId="0" fontId="65" fillId="0" borderId="0" xfId="0" applyFont="1" applyFill="1" applyBorder="1" applyAlignment="1">
      <alignment horizontal="left" vertical="center"/>
    </xf>
    <xf numFmtId="0" fontId="33" fillId="3" borderId="0" xfId="0" applyFont="1" applyFill="1" applyAlignment="1">
      <alignment horizontal="center" vertical="center" wrapText="1"/>
    </xf>
    <xf numFmtId="0" fontId="33" fillId="3" borderId="0" xfId="0" applyFont="1" applyFill="1" applyAlignment="1">
      <alignment horizontal="left" vertical="top" wrapText="1"/>
    </xf>
    <xf numFmtId="0" fontId="33" fillId="3" borderId="0" xfId="0" applyFont="1" applyFill="1" applyAlignment="1">
      <alignment horizontal="left" vertical="center" wrapText="1"/>
    </xf>
    <xf numFmtId="0" fontId="25" fillId="0" borderId="9"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4" xfId="0" applyFont="1" applyFill="1" applyBorder="1" applyAlignment="1">
      <alignment horizontal="center" vertical="center"/>
    </xf>
    <xf numFmtId="0" fontId="44" fillId="0" borderId="6" xfId="0" applyFont="1" applyFill="1" applyBorder="1" applyAlignment="1">
      <alignment horizontal="center" vertical="center"/>
    </xf>
    <xf numFmtId="0" fontId="44" fillId="0" borderId="7" xfId="0" applyFont="1" applyFill="1" applyBorder="1" applyAlignment="1">
      <alignment horizontal="center" vertical="center"/>
    </xf>
    <xf numFmtId="0" fontId="44" fillId="0" borderId="8"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6"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3" xfId="0" applyFont="1" applyFill="1" applyBorder="1" applyAlignment="1">
      <alignment horizontal="left" vertical="center" wrapText="1"/>
    </xf>
    <xf numFmtId="0" fontId="25" fillId="0" borderId="9"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5" fillId="0" borderId="4"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29" fillId="0" borderId="0" xfId="0" applyFont="1" applyFill="1" applyBorder="1" applyAlignment="1">
      <alignment horizontal="distributed"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shrinkToFit="1"/>
    </xf>
    <xf numFmtId="0" fontId="3" fillId="0" borderId="62"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64" xfId="0" applyFont="1" applyFill="1" applyBorder="1" applyAlignment="1">
      <alignment horizontal="center" vertical="center"/>
    </xf>
    <xf numFmtId="0" fontId="3" fillId="0" borderId="68" xfId="0" applyFont="1" applyFill="1" applyBorder="1" applyAlignment="1">
      <alignment horizontal="center" vertical="center"/>
    </xf>
    <xf numFmtId="0" fontId="3" fillId="0" borderId="69" xfId="0" applyFont="1" applyFill="1" applyBorder="1" applyAlignment="1">
      <alignment horizontal="center" vertical="center"/>
    </xf>
    <xf numFmtId="0" fontId="3" fillId="0" borderId="70" xfId="0" applyFont="1" applyFill="1" applyBorder="1" applyAlignment="1">
      <alignment horizontal="center" vertical="center"/>
    </xf>
    <xf numFmtId="0" fontId="3" fillId="0" borderId="65" xfId="0" applyFont="1" applyFill="1" applyBorder="1" applyAlignment="1">
      <alignment horizontal="center" vertical="center"/>
    </xf>
    <xf numFmtId="0" fontId="3" fillId="0" borderId="66" xfId="0" applyFont="1" applyFill="1" applyBorder="1" applyAlignment="1">
      <alignment horizontal="center" vertical="center"/>
    </xf>
    <xf numFmtId="0" fontId="3" fillId="0" borderId="67" xfId="0" applyFont="1" applyFill="1" applyBorder="1" applyAlignment="1">
      <alignment horizontal="center" vertical="center"/>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1"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25" fillId="0" borderId="15"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 fillId="0" borderId="15" xfId="0" applyFont="1" applyFill="1" applyBorder="1" applyAlignment="1">
      <alignment horizontal="distributed"/>
    </xf>
    <xf numFmtId="0" fontId="2" fillId="0" borderId="1" xfId="0" applyFont="1" applyFill="1" applyBorder="1" applyAlignment="1">
      <alignment horizontal="distributed"/>
    </xf>
    <xf numFmtId="0" fontId="2" fillId="0" borderId="13" xfId="0" applyFont="1" applyFill="1" applyBorder="1" applyAlignment="1">
      <alignment horizontal="distributed"/>
    </xf>
    <xf numFmtId="0" fontId="44" fillId="0" borderId="14" xfId="0" applyFont="1" applyFill="1" applyBorder="1" applyAlignment="1">
      <alignment horizontal="left" vertical="center" shrinkToFit="1"/>
    </xf>
    <xf numFmtId="0" fontId="44" fillId="0" borderId="15" xfId="0" applyFont="1" applyFill="1" applyBorder="1" applyAlignment="1">
      <alignment horizontal="left" vertical="center" shrinkToFit="1"/>
    </xf>
    <xf numFmtId="0" fontId="42" fillId="0" borderId="14" xfId="0" applyFont="1" applyFill="1" applyBorder="1" applyAlignment="1">
      <alignment horizontal="center" vertical="center" wrapText="1"/>
    </xf>
    <xf numFmtId="0" fontId="0" fillId="0" borderId="13" xfId="0" applyFont="1" applyFill="1" applyBorder="1" applyAlignment="1">
      <alignment horizontal="left" vertical="center" wrapText="1"/>
    </xf>
    <xf numFmtId="0" fontId="0" fillId="0" borderId="14" xfId="0" applyFont="1" applyFill="1" applyBorder="1" applyAlignment="1">
      <alignment horizontal="left" vertical="center" wrapText="1"/>
    </xf>
    <xf numFmtId="0" fontId="25" fillId="0" borderId="14" xfId="0" applyFont="1" applyFill="1" applyBorder="1" applyAlignment="1">
      <alignment horizontal="center" vertical="center" wrapText="1"/>
    </xf>
    <xf numFmtId="0" fontId="42" fillId="0" borderId="13" xfId="0" applyFont="1" applyFill="1" applyBorder="1" applyAlignment="1">
      <alignment horizontal="left" vertical="center" wrapText="1"/>
    </xf>
    <xf numFmtId="0" fontId="42" fillId="0" borderId="14"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3" fillId="0" borderId="13" xfId="0" applyFont="1" applyFill="1" applyBorder="1" applyAlignment="1">
      <alignment horizontal="center" vertical="center" wrapText="1"/>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3" fillId="0" borderId="6" xfId="0" applyFont="1" applyFill="1" applyBorder="1" applyAlignment="1">
      <alignment vertical="center" wrapText="1"/>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3" fillId="3" borderId="0" xfId="0" applyFont="1" applyFill="1" applyBorder="1" applyAlignment="1">
      <alignment horizontal="center" vertical="center" wrapText="1"/>
    </xf>
    <xf numFmtId="0" fontId="33" fillId="3" borderId="0" xfId="0" applyFont="1" applyFill="1" applyBorder="1" applyAlignment="1">
      <alignment vertical="center" wrapText="1"/>
    </xf>
    <xf numFmtId="0" fontId="61" fillId="3" borderId="0" xfId="0" applyFont="1" applyFill="1" applyAlignment="1">
      <alignment vertical="center" wrapText="1"/>
    </xf>
    <xf numFmtId="0" fontId="2" fillId="0" borderId="14" xfId="0" applyFont="1" applyFill="1" applyBorder="1" applyAlignment="1">
      <alignment horizontal="left" vertical="center" wrapText="1"/>
    </xf>
    <xf numFmtId="0" fontId="2" fillId="0" borderId="15" xfId="0" applyFont="1" applyFill="1" applyBorder="1" applyAlignment="1">
      <alignment horizontal="left" vertical="center" wrapText="1"/>
    </xf>
    <xf numFmtId="176" fontId="2" fillId="0" borderId="0" xfId="0" applyNumberFormat="1" applyFont="1" applyFill="1" applyAlignment="1">
      <alignment horizontal="distributed" vertical="distributed"/>
    </xf>
    <xf numFmtId="0" fontId="25" fillId="0" borderId="13" xfId="0" applyFont="1" applyFill="1" applyBorder="1" applyAlignment="1">
      <alignment horizontal="center" vertical="center"/>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3" fillId="0" borderId="9" xfId="0" applyFont="1" applyFill="1" applyBorder="1" applyAlignment="1">
      <alignment horizontal="left" vertical="center"/>
    </xf>
    <xf numFmtId="0" fontId="3" fillId="0" borderId="2" xfId="0" applyFont="1" applyFill="1" applyBorder="1" applyAlignment="1">
      <alignment horizontal="left" vertical="center"/>
    </xf>
    <xf numFmtId="0" fontId="3" fillId="0" borderId="4" xfId="0" applyFont="1" applyFill="1" applyBorder="1" applyAlignment="1">
      <alignment horizontal="left" vertical="center"/>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4" xfId="0" applyFont="1" applyFill="1" applyBorder="1" applyAlignment="1">
      <alignment horizontal="left" vertical="center" wrapText="1"/>
    </xf>
    <xf numFmtId="0" fontId="44" fillId="0" borderId="13" xfId="0" applyFont="1" applyFill="1" applyBorder="1" applyAlignment="1">
      <alignment horizontal="center" vertical="center"/>
    </xf>
    <xf numFmtId="0" fontId="44" fillId="0" borderId="14" xfId="0" applyFont="1" applyFill="1" applyBorder="1" applyAlignment="1">
      <alignment horizontal="center" vertical="center"/>
    </xf>
    <xf numFmtId="0" fontId="44" fillId="0" borderId="15" xfId="0" applyFont="1" applyFill="1" applyBorder="1" applyAlignment="1">
      <alignment horizontal="center" vertical="center"/>
    </xf>
    <xf numFmtId="0" fontId="3" fillId="0" borderId="14" xfId="0" applyNumberFormat="1" applyFont="1" applyFill="1" applyBorder="1" applyAlignment="1">
      <alignment horizontal="left" vertical="center"/>
    </xf>
    <xf numFmtId="0" fontId="3" fillId="0" borderId="15" xfId="0" applyNumberFormat="1" applyFont="1" applyFill="1" applyBorder="1" applyAlignment="1">
      <alignment horizontal="left" vertical="center"/>
    </xf>
    <xf numFmtId="0" fontId="43" fillId="0" borderId="14" xfId="0" applyFont="1" applyFill="1" applyBorder="1" applyAlignment="1">
      <alignment horizontal="left" vertical="center"/>
    </xf>
    <xf numFmtId="0" fontId="43" fillId="0" borderId="15" xfId="0" applyFont="1" applyFill="1" applyBorder="1" applyAlignment="1">
      <alignment horizontal="left" vertical="center"/>
    </xf>
    <xf numFmtId="0" fontId="2" fillId="0" borderId="0" xfId="0" applyFont="1" applyFill="1" applyBorder="1" applyAlignment="1">
      <alignment horizontal="right" vertical="center"/>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5" fillId="0" borderId="9" xfId="0" applyFont="1" applyFill="1" applyBorder="1" applyAlignment="1">
      <alignment horizontal="center" vertical="center" wrapText="1"/>
    </xf>
    <xf numFmtId="0" fontId="56" fillId="0" borderId="6" xfId="0" applyFont="1" applyFill="1" applyBorder="1" applyAlignment="1">
      <alignment horizontal="left" vertical="center" wrapText="1"/>
    </xf>
    <xf numFmtId="0" fontId="56" fillId="0" borderId="7" xfId="0" applyFont="1" applyFill="1" applyBorder="1" applyAlignment="1">
      <alignment horizontal="left" vertical="center" wrapText="1"/>
    </xf>
    <xf numFmtId="0" fontId="56" fillId="0" borderId="8" xfId="0" applyFont="1" applyFill="1" applyBorder="1" applyAlignment="1">
      <alignment horizontal="left" vertical="center" wrapText="1"/>
    </xf>
    <xf numFmtId="0" fontId="49" fillId="0" borderId="2" xfId="0" applyFont="1" applyFill="1" applyBorder="1" applyAlignment="1">
      <alignment horizontal="left" wrapText="1"/>
    </xf>
    <xf numFmtId="0" fontId="29" fillId="0" borderId="2" xfId="0" applyFont="1" applyFill="1" applyBorder="1" applyAlignment="1">
      <alignment horizontal="left" wrapText="1"/>
    </xf>
    <xf numFmtId="38" fontId="28" fillId="0" borderId="0" xfId="1" applyFont="1" applyFill="1" applyBorder="1" applyAlignment="1">
      <alignment vertical="center" wrapText="1"/>
    </xf>
    <xf numFmtId="58" fontId="28" fillId="0" borderId="0" xfId="0" applyNumberFormat="1" applyFont="1" applyFill="1" applyAlignment="1">
      <alignment horizontal="distributed" vertical="top" wrapText="1"/>
    </xf>
    <xf numFmtId="0" fontId="47" fillId="0" borderId="0" xfId="0" applyFont="1" applyFill="1" applyAlignment="1">
      <alignment horizontal="left" wrapText="1"/>
    </xf>
    <xf numFmtId="49" fontId="28" fillId="0" borderId="0" xfId="0" applyNumberFormat="1" applyFont="1" applyFill="1" applyBorder="1" applyAlignment="1">
      <alignment horizontal="distributed" wrapText="1"/>
    </xf>
    <xf numFmtId="0" fontId="29" fillId="0" borderId="2" xfId="0" applyFont="1" applyFill="1" applyBorder="1" applyAlignment="1">
      <alignment horizontal="distributed" wrapText="1"/>
    </xf>
    <xf numFmtId="58" fontId="28" fillId="0" borderId="7" xfId="0" applyNumberFormat="1" applyFont="1" applyFill="1" applyBorder="1" applyAlignment="1">
      <alignment horizontal="distributed" vertical="top" wrapText="1"/>
    </xf>
    <xf numFmtId="0" fontId="35" fillId="0" borderId="0" xfId="0" applyFont="1" applyFill="1" applyAlignment="1">
      <alignment horizontal="center" vertical="top" wrapText="1"/>
    </xf>
    <xf numFmtId="0" fontId="35" fillId="0" borderId="8" xfId="0" applyFont="1" applyFill="1" applyBorder="1" applyAlignment="1">
      <alignment horizontal="center" vertical="top" wrapText="1"/>
    </xf>
    <xf numFmtId="0" fontId="35" fillId="0" borderId="3" xfId="0" applyFont="1" applyFill="1" applyBorder="1" applyAlignment="1">
      <alignment horizontal="center" vertical="top" wrapText="1"/>
    </xf>
    <xf numFmtId="0" fontId="35" fillId="3" borderId="0" xfId="0" applyFont="1" applyFill="1" applyAlignment="1">
      <alignment horizontal="center" vertical="top" wrapText="1"/>
    </xf>
    <xf numFmtId="0" fontId="33" fillId="0" borderId="0" xfId="0" applyFont="1" applyFill="1" applyBorder="1" applyAlignment="1">
      <alignment vertical="top" wrapText="1"/>
    </xf>
    <xf numFmtId="0" fontId="3" fillId="0" borderId="36" xfId="0" applyFont="1" applyBorder="1" applyAlignment="1">
      <alignment vertical="center" wrapText="1"/>
    </xf>
    <xf numFmtId="38" fontId="13" fillId="0" borderId="0" xfId="1" applyFont="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vertical="center" wrapText="1"/>
    </xf>
    <xf numFmtId="0" fontId="3" fillId="0" borderId="2" xfId="0" applyFont="1" applyBorder="1" applyAlignment="1">
      <alignment vertical="center" wrapText="1"/>
    </xf>
    <xf numFmtId="0" fontId="3" fillId="0" borderId="4" xfId="0" applyFont="1" applyBorder="1" applyAlignment="1">
      <alignment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vertical="center"/>
    </xf>
    <xf numFmtId="0" fontId="3" fillId="0" borderId="7" xfId="0" applyFont="1" applyBorder="1" applyAlignment="1">
      <alignment vertical="center" wrapText="1"/>
    </xf>
    <xf numFmtId="0" fontId="3" fillId="0" borderId="0" xfId="0" applyFont="1" applyBorder="1" applyAlignment="1">
      <alignment vertical="center"/>
    </xf>
    <xf numFmtId="0" fontId="3" fillId="0" borderId="0" xfId="0" applyFont="1" applyBorder="1" applyAlignment="1">
      <alignment vertical="center" wrapText="1"/>
    </xf>
    <xf numFmtId="0" fontId="3" fillId="0" borderId="1" xfId="0" applyFont="1" applyBorder="1" applyAlignment="1">
      <alignment vertical="center" wrapText="1"/>
    </xf>
    <xf numFmtId="0" fontId="20" fillId="0" borderId="0" xfId="0" applyFont="1" applyAlignment="1">
      <alignment vertical="top" wrapText="1"/>
    </xf>
    <xf numFmtId="0" fontId="21" fillId="0" borderId="0" xfId="0" applyFont="1" applyAlignment="1">
      <alignment horizontal="center" vertical="top"/>
    </xf>
    <xf numFmtId="0" fontId="21" fillId="0" borderId="0" xfId="0" applyFont="1" applyAlignment="1">
      <alignment horizontal="center" vertical="top" wrapText="1"/>
    </xf>
  </cellXfs>
  <cellStyles count="3">
    <cellStyle name="桁区切り" xfId="1" builtinId="6"/>
    <cellStyle name="標準" xfId="0" builtinId="0"/>
    <cellStyle name="標準 2" xfId="2" xr:uid="{00000000-0005-0000-0000-000002000000}"/>
  </cellStyles>
  <dxfs count="557">
    <dxf>
      <fill>
        <patternFill patternType="none">
          <bgColor auto="1"/>
        </patternFill>
      </fill>
    </dxf>
    <dxf>
      <fill>
        <patternFill patternType="none">
          <bgColor auto="1"/>
        </patternFill>
      </fill>
    </dxf>
    <dxf>
      <fill>
        <patternFill patternType="none">
          <bgColor auto="1"/>
        </patternFill>
      </fill>
    </dxf>
    <dxf>
      <font>
        <color theme="0"/>
      </font>
    </dxf>
    <dxf>
      <font>
        <color theme="0"/>
      </font>
    </dxf>
    <dxf>
      <fill>
        <patternFill>
          <bgColor theme="0" tint="-0.34998626667073579"/>
        </patternFill>
      </fill>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border>
        <left/>
        <right/>
        <bottom/>
        <vertical/>
        <horizontal/>
      </border>
    </dxf>
    <dxf>
      <font>
        <color theme="0"/>
      </font>
    </dxf>
    <dxf>
      <font>
        <color theme="0"/>
      </font>
    </dxf>
    <dxf>
      <font>
        <color theme="0"/>
      </font>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patternType="solid">
          <bgColor rgb="FFFFFF00"/>
        </patternFill>
      </fill>
    </dxf>
    <dxf>
      <fill>
        <patternFill patternType="none">
          <bgColor auto="1"/>
        </patternFill>
      </fill>
    </dxf>
    <dxf>
      <fill>
        <patternFill>
          <bgColor rgb="FFFF0000"/>
        </patternFill>
      </fill>
    </dxf>
    <dxf>
      <fill>
        <patternFill>
          <bgColor theme="5"/>
        </patternFill>
      </fill>
    </dxf>
    <dxf>
      <fill>
        <patternFill>
          <bgColor rgb="FFFFFF00"/>
        </patternFill>
      </fill>
    </dxf>
    <dxf>
      <fill>
        <patternFill>
          <bgColor rgb="FFFF0000"/>
        </patternFill>
      </fill>
    </dxf>
    <dxf>
      <fill>
        <patternFill>
          <bgColor theme="5"/>
        </patternFill>
      </fill>
    </dxf>
    <dxf>
      <fill>
        <patternFill>
          <bgColor rgb="FFFFFF00"/>
        </patternFill>
      </fill>
    </dxf>
    <dxf>
      <fill>
        <patternFill>
          <bgColor rgb="FFFF0000"/>
        </patternFill>
      </fill>
    </dxf>
    <dxf>
      <fill>
        <patternFill>
          <bgColor theme="5"/>
        </patternFill>
      </fill>
    </dxf>
    <dxf>
      <fill>
        <patternFill>
          <bgColor rgb="FFFFFF00"/>
        </patternFill>
      </fill>
    </dxf>
    <dxf>
      <fill>
        <patternFill>
          <bgColor rgb="FFFF0000"/>
        </patternFill>
      </fill>
    </dxf>
    <dxf>
      <fill>
        <patternFill>
          <bgColor theme="5"/>
        </patternFill>
      </fill>
    </dxf>
    <dxf>
      <fill>
        <patternFill>
          <bgColor rgb="FFFFFF00"/>
        </patternFill>
      </fill>
    </dxf>
    <dxf>
      <fill>
        <patternFill>
          <bgColor rgb="FFFF0000"/>
        </patternFill>
      </fill>
    </dxf>
    <dxf>
      <fill>
        <patternFill>
          <bgColor theme="5"/>
        </patternFill>
      </fill>
    </dxf>
    <dxf>
      <fill>
        <patternFill>
          <bgColor rgb="FFFFFF00"/>
        </patternFill>
      </fill>
    </dxf>
    <dxf>
      <fill>
        <patternFill>
          <bgColor rgb="FFFF0000"/>
        </patternFill>
      </fill>
    </dxf>
    <dxf>
      <fill>
        <patternFill>
          <bgColor theme="5"/>
        </patternFill>
      </fill>
    </dxf>
    <dxf>
      <fill>
        <patternFill>
          <bgColor rgb="FFFFFF00"/>
        </patternFill>
      </fill>
    </dxf>
    <dxf>
      <fill>
        <patternFill>
          <bgColor rgb="FFFF0000"/>
        </patternFill>
      </fill>
    </dxf>
    <dxf>
      <fill>
        <patternFill>
          <bgColor theme="5"/>
        </patternFill>
      </fill>
    </dxf>
    <dxf>
      <fill>
        <patternFill>
          <bgColor rgb="FFFFFF00"/>
        </patternFill>
      </fill>
    </dxf>
    <dxf>
      <fill>
        <patternFill>
          <bgColor rgb="FFFF0000"/>
        </patternFill>
      </fill>
    </dxf>
    <dxf>
      <fill>
        <patternFill>
          <bgColor theme="5"/>
        </patternFill>
      </fill>
    </dxf>
    <dxf>
      <fill>
        <patternFill>
          <bgColor rgb="FFFFFF00"/>
        </patternFill>
      </fill>
    </dxf>
    <dxf>
      <fill>
        <patternFill>
          <bgColor rgb="FFFF0000"/>
        </patternFill>
      </fill>
    </dxf>
    <dxf>
      <fill>
        <patternFill>
          <bgColor theme="5"/>
        </patternFill>
      </fill>
    </dxf>
    <dxf>
      <fill>
        <patternFill>
          <bgColor rgb="FFFFFF00"/>
        </patternFill>
      </fill>
    </dxf>
    <dxf>
      <fill>
        <patternFill>
          <bgColor rgb="FFFF0000"/>
        </patternFill>
      </fill>
    </dxf>
    <dxf>
      <fill>
        <patternFill>
          <bgColor theme="5"/>
        </patternFill>
      </fill>
    </dxf>
    <dxf>
      <fill>
        <patternFill>
          <bgColor rgb="FFFFFF00"/>
        </patternFill>
      </fill>
    </dxf>
    <dxf>
      <fill>
        <patternFill>
          <bgColor rgb="FFFF0000"/>
        </patternFill>
      </fill>
    </dxf>
    <dxf>
      <fill>
        <patternFill>
          <bgColor theme="5"/>
        </patternFill>
      </fill>
    </dxf>
    <dxf>
      <fill>
        <patternFill>
          <bgColor rgb="FFFFFF00"/>
        </patternFill>
      </fill>
    </dxf>
    <dxf>
      <fill>
        <patternFill>
          <bgColor rgb="FFFF0000"/>
        </patternFill>
      </fill>
    </dxf>
    <dxf>
      <fill>
        <patternFill>
          <bgColor theme="5"/>
        </patternFill>
      </fill>
    </dxf>
    <dxf>
      <fill>
        <patternFill>
          <bgColor rgb="FFFFFF00"/>
        </patternFill>
      </fill>
    </dxf>
    <dxf>
      <fill>
        <patternFill>
          <bgColor rgb="FFFF0000"/>
        </patternFill>
      </fill>
    </dxf>
    <dxf>
      <fill>
        <patternFill>
          <bgColor theme="5"/>
        </patternFill>
      </fill>
    </dxf>
    <dxf>
      <fill>
        <patternFill>
          <bgColor rgb="FFFFFF00"/>
        </patternFill>
      </fill>
    </dxf>
    <dxf>
      <fill>
        <patternFill>
          <bgColor rgb="FFFF0000"/>
        </patternFill>
      </fill>
    </dxf>
    <dxf>
      <fill>
        <patternFill>
          <bgColor theme="5"/>
        </patternFill>
      </fill>
    </dxf>
    <dxf>
      <fill>
        <patternFill>
          <bgColor rgb="FFFFFF00"/>
        </patternFill>
      </fill>
    </dxf>
    <dxf>
      <fill>
        <patternFill>
          <bgColor rgb="FFFF0000"/>
        </patternFill>
      </fill>
    </dxf>
    <dxf>
      <fill>
        <patternFill>
          <bgColor theme="5"/>
        </patternFill>
      </fill>
    </dxf>
    <dxf>
      <fill>
        <patternFill>
          <bgColor rgb="FFFFFF00"/>
        </patternFill>
      </fill>
    </dxf>
    <dxf>
      <fill>
        <patternFill>
          <bgColor rgb="FFFF0000"/>
        </patternFill>
      </fill>
    </dxf>
    <dxf>
      <fill>
        <patternFill>
          <bgColor theme="5"/>
        </patternFill>
      </fill>
    </dxf>
    <dxf>
      <fill>
        <patternFill>
          <bgColor rgb="FFFFFF00"/>
        </patternFill>
      </fill>
    </dxf>
    <dxf>
      <fill>
        <patternFill>
          <bgColor rgb="FFFF0000"/>
        </patternFill>
      </fill>
    </dxf>
    <dxf>
      <fill>
        <patternFill>
          <bgColor theme="5"/>
        </patternFill>
      </fill>
    </dxf>
    <dxf>
      <fill>
        <patternFill>
          <bgColor rgb="FFFFFF00"/>
        </patternFill>
      </fill>
    </dxf>
    <dxf>
      <fill>
        <patternFill>
          <bgColor rgb="FFFF0000"/>
        </patternFill>
      </fill>
    </dxf>
    <dxf>
      <fill>
        <patternFill>
          <bgColor theme="5"/>
        </patternFill>
      </fill>
    </dxf>
    <dxf>
      <fill>
        <patternFill>
          <bgColor rgb="FFFFFF00"/>
        </patternFill>
      </fill>
    </dxf>
    <dxf>
      <fill>
        <patternFill>
          <bgColor rgb="FFFF0000"/>
        </patternFill>
      </fill>
    </dxf>
    <dxf>
      <fill>
        <patternFill>
          <bgColor theme="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rgb="FFFFFF00"/>
        </patternFill>
      </fill>
    </dxf>
    <dxf>
      <fill>
        <patternFill patternType="none">
          <bgColor auto="1"/>
        </patternFill>
      </fill>
    </dxf>
    <dxf>
      <fill>
        <patternFill>
          <bgColor theme="5"/>
        </patternFill>
      </fill>
    </dxf>
    <dxf>
      <fill>
        <patternFill patternType="none">
          <bgColor auto="1"/>
        </patternFill>
      </fill>
    </dxf>
    <dxf>
      <fill>
        <patternFill patternType="none">
          <bgColor auto="1"/>
        </patternFill>
      </fill>
    </dxf>
    <dxf>
      <fill>
        <patternFill>
          <bgColor rgb="FFFF0000"/>
        </patternFill>
      </fill>
    </dxf>
    <dxf>
      <fill>
        <patternFill>
          <bgColor theme="5"/>
        </patternFill>
      </fill>
    </dxf>
    <dxf>
      <fill>
        <patternFill>
          <bgColor theme="5"/>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CCFF"/>
      <color rgb="FFFF66CC"/>
      <color rgb="FFFF5050"/>
      <color rgb="FFCCECFF"/>
      <color rgb="FFFF9999"/>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161925</xdr:colOff>
      <xdr:row>16</xdr:row>
      <xdr:rowOff>95250</xdr:rowOff>
    </xdr:from>
    <xdr:to>
      <xdr:col>16</xdr:col>
      <xdr:colOff>532608</xdr:colOff>
      <xdr:row>27</xdr:row>
      <xdr:rowOff>47890</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2905125" y="2838450"/>
          <a:ext cx="8600283" cy="1838590"/>
        </a:xfrm>
        <a:prstGeom prst="rect">
          <a:avLst/>
        </a:prstGeom>
        <a:solidFill>
          <a:srgbClr val="00B0F0"/>
        </a:solidFill>
        <a:ln w="762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このシートには触らないでください。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84667</xdr:colOff>
      <xdr:row>1</xdr:row>
      <xdr:rowOff>63498</xdr:rowOff>
    </xdr:from>
    <xdr:to>
      <xdr:col>11</xdr:col>
      <xdr:colOff>698501</xdr:colOff>
      <xdr:row>4</xdr:row>
      <xdr:rowOff>116415</xdr:rowOff>
    </xdr:to>
    <xdr:sp macro="" textlink="">
      <xdr:nvSpPr>
        <xdr:cNvPr id="2" name="角丸四角形吹き出し 1">
          <a:extLst>
            <a:ext uri="{FF2B5EF4-FFF2-40B4-BE49-F238E27FC236}">
              <a16:creationId xmlns:a16="http://schemas.microsoft.com/office/drawing/2014/main" id="{00000000-0008-0000-0E00-000002000000}"/>
            </a:ext>
          </a:extLst>
        </xdr:cNvPr>
        <xdr:cNvSpPr/>
      </xdr:nvSpPr>
      <xdr:spPr>
        <a:xfrm>
          <a:off x="3841750" y="370415"/>
          <a:ext cx="5725584" cy="783167"/>
        </a:xfrm>
        <a:prstGeom prst="wedgeRoundRectCallout">
          <a:avLst>
            <a:gd name="adj1" fmla="val -55437"/>
            <a:gd name="adj2" fmla="val 48053"/>
            <a:gd name="adj3" fmla="val 16667"/>
          </a:avLst>
        </a:prstGeom>
        <a:solidFill>
          <a:srgbClr val="FF5050"/>
        </a:solidFill>
        <a:ln w="25400" cap="flat" cmpd="sng" algn="ctr">
          <a:solidFill>
            <a:srgbClr val="FF0000"/>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1400" b="1" kern="100">
              <a:solidFill>
                <a:schemeClr val="bg1"/>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・セルの切り取りはしないでください（値貼り付けは可）。</a:t>
          </a:r>
          <a:endParaRPr lang="en-US" altLang="ja-JP" sz="1400" b="1" kern="100">
            <a:solidFill>
              <a:schemeClr val="bg1"/>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en-US" sz="1400" b="1" kern="100">
              <a:solidFill>
                <a:schemeClr val="bg1"/>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・シートのコピーまたはシート名称の変更をしないでください。</a:t>
          </a:r>
          <a:endParaRPr lang="en-US" altLang="ja-JP" sz="1400" b="1" kern="100">
            <a:solidFill>
              <a:schemeClr val="bg1"/>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571500</xdr:colOff>
          <xdr:row>0</xdr:row>
          <xdr:rowOff>9525</xdr:rowOff>
        </xdr:from>
        <xdr:to>
          <xdr:col>5</xdr:col>
          <xdr:colOff>981075</xdr:colOff>
          <xdr:row>0</xdr:row>
          <xdr:rowOff>276225</xdr:rowOff>
        </xdr:to>
        <xdr:sp macro="" textlink="">
          <xdr:nvSpPr>
            <xdr:cNvPr id="58369" name="Check Box 1" hidden="1">
              <a:extLst>
                <a:ext uri="{63B3BB69-23CF-44E3-9099-C40C66FF867C}">
                  <a14:compatExt spid="_x0000_s58369"/>
                </a:ext>
                <a:ext uri="{FF2B5EF4-FFF2-40B4-BE49-F238E27FC236}">
                  <a16:creationId xmlns:a16="http://schemas.microsoft.com/office/drawing/2014/main" id="{00000000-0008-0000-11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323850</xdr:colOff>
          <xdr:row>0</xdr:row>
          <xdr:rowOff>9525</xdr:rowOff>
        </xdr:from>
        <xdr:to>
          <xdr:col>9</xdr:col>
          <xdr:colOff>752475</xdr:colOff>
          <xdr:row>0</xdr:row>
          <xdr:rowOff>276225</xdr:rowOff>
        </xdr:to>
        <xdr:sp macro="" textlink="">
          <xdr:nvSpPr>
            <xdr:cNvPr id="58371" name="Check Box 3" hidden="1">
              <a:extLst>
                <a:ext uri="{63B3BB69-23CF-44E3-9099-C40C66FF867C}">
                  <a14:compatExt spid="_x0000_s58371"/>
                </a:ext>
                <a:ext uri="{FF2B5EF4-FFF2-40B4-BE49-F238E27FC236}">
                  <a16:creationId xmlns:a16="http://schemas.microsoft.com/office/drawing/2014/main" id="{00000000-0008-0000-11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0</xdr:row>
          <xdr:rowOff>9525</xdr:rowOff>
        </xdr:from>
        <xdr:to>
          <xdr:col>10</xdr:col>
          <xdr:colOff>676275</xdr:colOff>
          <xdr:row>0</xdr:row>
          <xdr:rowOff>276225</xdr:rowOff>
        </xdr:to>
        <xdr:sp macro="" textlink="">
          <xdr:nvSpPr>
            <xdr:cNvPr id="58372" name="Check Box 4" hidden="1">
              <a:extLst>
                <a:ext uri="{63B3BB69-23CF-44E3-9099-C40C66FF867C}">
                  <a14:compatExt spid="_x0000_s58372"/>
                </a:ext>
                <a:ext uri="{FF2B5EF4-FFF2-40B4-BE49-F238E27FC236}">
                  <a16:creationId xmlns:a16="http://schemas.microsoft.com/office/drawing/2014/main" id="{00000000-0008-0000-1100-00000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0</xdr:row>
          <xdr:rowOff>9525</xdr:rowOff>
        </xdr:from>
        <xdr:to>
          <xdr:col>13</xdr:col>
          <xdr:colOff>409575</xdr:colOff>
          <xdr:row>0</xdr:row>
          <xdr:rowOff>276225</xdr:rowOff>
        </xdr:to>
        <xdr:sp macro="" textlink="">
          <xdr:nvSpPr>
            <xdr:cNvPr id="58373" name="Check Box 5" hidden="1">
              <a:extLst>
                <a:ext uri="{63B3BB69-23CF-44E3-9099-C40C66FF867C}">
                  <a14:compatExt spid="_x0000_s58373"/>
                </a:ext>
                <a:ext uri="{FF2B5EF4-FFF2-40B4-BE49-F238E27FC236}">
                  <a16:creationId xmlns:a16="http://schemas.microsoft.com/office/drawing/2014/main" id="{00000000-0008-0000-1100-00000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0</xdr:row>
          <xdr:rowOff>28575</xdr:rowOff>
        </xdr:from>
        <xdr:to>
          <xdr:col>13</xdr:col>
          <xdr:colOff>409575</xdr:colOff>
          <xdr:row>0</xdr:row>
          <xdr:rowOff>276225</xdr:rowOff>
        </xdr:to>
        <xdr:sp macro="" textlink="">
          <xdr:nvSpPr>
            <xdr:cNvPr id="58374" name="Check Box 6" hidden="1">
              <a:extLst>
                <a:ext uri="{63B3BB69-23CF-44E3-9099-C40C66FF867C}">
                  <a14:compatExt spid="_x0000_s58374"/>
                </a:ext>
                <a:ext uri="{FF2B5EF4-FFF2-40B4-BE49-F238E27FC236}">
                  <a16:creationId xmlns:a16="http://schemas.microsoft.com/office/drawing/2014/main" id="{00000000-0008-0000-1100-00000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476250</xdr:colOff>
          <xdr:row>0</xdr:row>
          <xdr:rowOff>0</xdr:rowOff>
        </xdr:from>
        <xdr:to>
          <xdr:col>13</xdr:col>
          <xdr:colOff>885825</xdr:colOff>
          <xdr:row>1</xdr:row>
          <xdr:rowOff>9525</xdr:rowOff>
        </xdr:to>
        <xdr:sp macro="" textlink="">
          <xdr:nvSpPr>
            <xdr:cNvPr id="58375" name="Check Box 7" hidden="1">
              <a:extLst>
                <a:ext uri="{63B3BB69-23CF-44E3-9099-C40C66FF867C}">
                  <a14:compatExt spid="_x0000_s58375"/>
                </a:ext>
                <a:ext uri="{FF2B5EF4-FFF2-40B4-BE49-F238E27FC236}">
                  <a16:creationId xmlns:a16="http://schemas.microsoft.com/office/drawing/2014/main" id="{00000000-0008-0000-1100-00000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0</xdr:row>
          <xdr:rowOff>19050</xdr:rowOff>
        </xdr:from>
        <xdr:to>
          <xdr:col>7</xdr:col>
          <xdr:colOff>657225</xdr:colOff>
          <xdr:row>0</xdr:row>
          <xdr:rowOff>276225</xdr:rowOff>
        </xdr:to>
        <xdr:sp macro="" textlink="">
          <xdr:nvSpPr>
            <xdr:cNvPr id="58378" name="Check Box 10" hidden="1">
              <a:extLst>
                <a:ext uri="{63B3BB69-23CF-44E3-9099-C40C66FF867C}">
                  <a14:compatExt spid="_x0000_s58378"/>
                </a:ext>
                <a:ext uri="{FF2B5EF4-FFF2-40B4-BE49-F238E27FC236}">
                  <a16:creationId xmlns:a16="http://schemas.microsoft.com/office/drawing/2014/main" id="{00000000-0008-0000-1100-00000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657225</xdr:colOff>
          <xdr:row>0</xdr:row>
          <xdr:rowOff>0</xdr:rowOff>
        </xdr:from>
        <xdr:to>
          <xdr:col>14</xdr:col>
          <xdr:colOff>1076325</xdr:colOff>
          <xdr:row>1</xdr:row>
          <xdr:rowOff>9525</xdr:rowOff>
        </xdr:to>
        <xdr:sp macro="" textlink="">
          <xdr:nvSpPr>
            <xdr:cNvPr id="58379" name="Check Box 11" hidden="1">
              <a:extLst>
                <a:ext uri="{63B3BB69-23CF-44E3-9099-C40C66FF867C}">
                  <a14:compatExt spid="_x0000_s58379"/>
                </a:ext>
                <a:ext uri="{FF2B5EF4-FFF2-40B4-BE49-F238E27FC236}">
                  <a16:creationId xmlns:a16="http://schemas.microsoft.com/office/drawing/2014/main" id="{00000000-0008-0000-1100-00000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714375</xdr:colOff>
          <xdr:row>0</xdr:row>
          <xdr:rowOff>9525</xdr:rowOff>
        </xdr:from>
        <xdr:to>
          <xdr:col>8</xdr:col>
          <xdr:colOff>1133475</xdr:colOff>
          <xdr:row>0</xdr:row>
          <xdr:rowOff>276225</xdr:rowOff>
        </xdr:to>
        <xdr:sp macro="" textlink="">
          <xdr:nvSpPr>
            <xdr:cNvPr id="58380" name="Check Box 12" hidden="1">
              <a:extLst>
                <a:ext uri="{63B3BB69-23CF-44E3-9099-C40C66FF867C}">
                  <a14:compatExt spid="_x0000_s58380"/>
                </a:ext>
                <a:ext uri="{FF2B5EF4-FFF2-40B4-BE49-F238E27FC236}">
                  <a16:creationId xmlns:a16="http://schemas.microsoft.com/office/drawing/2014/main" id="{00000000-0008-0000-1100-00000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0</xdr:row>
          <xdr:rowOff>9525</xdr:rowOff>
        </xdr:from>
        <xdr:to>
          <xdr:col>6</xdr:col>
          <xdr:colOff>790575</xdr:colOff>
          <xdr:row>0</xdr:row>
          <xdr:rowOff>276225</xdr:rowOff>
        </xdr:to>
        <xdr:sp macro="" textlink="">
          <xdr:nvSpPr>
            <xdr:cNvPr id="58381" name="Check Box 13" hidden="1">
              <a:extLst>
                <a:ext uri="{63B3BB69-23CF-44E3-9099-C40C66FF867C}">
                  <a14:compatExt spid="_x0000_s58381"/>
                </a:ext>
                <a:ext uri="{FF2B5EF4-FFF2-40B4-BE49-F238E27FC236}">
                  <a16:creationId xmlns:a16="http://schemas.microsoft.com/office/drawing/2014/main" id="{00000000-0008-0000-1100-00000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657225</xdr:colOff>
          <xdr:row>0</xdr:row>
          <xdr:rowOff>0</xdr:rowOff>
        </xdr:from>
        <xdr:to>
          <xdr:col>16</xdr:col>
          <xdr:colOff>1076325</xdr:colOff>
          <xdr:row>1</xdr:row>
          <xdr:rowOff>9525</xdr:rowOff>
        </xdr:to>
        <xdr:sp macro="" textlink="">
          <xdr:nvSpPr>
            <xdr:cNvPr id="58382" name="Check Box 14" hidden="1">
              <a:extLst>
                <a:ext uri="{63B3BB69-23CF-44E3-9099-C40C66FF867C}">
                  <a14:compatExt spid="_x0000_s58382"/>
                </a:ext>
                <a:ext uri="{FF2B5EF4-FFF2-40B4-BE49-F238E27FC236}">
                  <a16:creationId xmlns:a16="http://schemas.microsoft.com/office/drawing/2014/main" id="{00000000-0008-0000-1100-00000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647700</xdr:colOff>
          <xdr:row>0</xdr:row>
          <xdr:rowOff>28575</xdr:rowOff>
        </xdr:from>
        <xdr:to>
          <xdr:col>11</xdr:col>
          <xdr:colOff>1057275</xdr:colOff>
          <xdr:row>0</xdr:row>
          <xdr:rowOff>276225</xdr:rowOff>
        </xdr:to>
        <xdr:sp macro="" textlink="">
          <xdr:nvSpPr>
            <xdr:cNvPr id="58383" name="Check Box 15" hidden="1">
              <a:extLst>
                <a:ext uri="{63B3BB69-23CF-44E3-9099-C40C66FF867C}">
                  <a14:compatExt spid="_x0000_s58383"/>
                </a:ext>
                <a:ext uri="{FF2B5EF4-FFF2-40B4-BE49-F238E27FC236}">
                  <a16:creationId xmlns:a16="http://schemas.microsoft.com/office/drawing/2014/main" id="{00000000-0008-0000-1100-00000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571500</xdr:colOff>
          <xdr:row>0</xdr:row>
          <xdr:rowOff>9525</xdr:rowOff>
        </xdr:from>
        <xdr:to>
          <xdr:col>15</xdr:col>
          <xdr:colOff>981075</xdr:colOff>
          <xdr:row>0</xdr:row>
          <xdr:rowOff>276225</xdr:rowOff>
        </xdr:to>
        <xdr:sp macro="" textlink="">
          <xdr:nvSpPr>
            <xdr:cNvPr id="58384" name="Check Box 16" hidden="1">
              <a:extLst>
                <a:ext uri="{63B3BB69-23CF-44E3-9099-C40C66FF867C}">
                  <a14:compatExt spid="_x0000_s58384"/>
                </a:ext>
                <a:ext uri="{FF2B5EF4-FFF2-40B4-BE49-F238E27FC236}">
                  <a16:creationId xmlns:a16="http://schemas.microsoft.com/office/drawing/2014/main" id="{00000000-0008-0000-1100-00001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657225</xdr:colOff>
          <xdr:row>0</xdr:row>
          <xdr:rowOff>0</xdr:rowOff>
        </xdr:from>
        <xdr:to>
          <xdr:col>12</xdr:col>
          <xdr:colOff>1076325</xdr:colOff>
          <xdr:row>1</xdr:row>
          <xdr:rowOff>9525</xdr:rowOff>
        </xdr:to>
        <xdr:sp macro="" textlink="">
          <xdr:nvSpPr>
            <xdr:cNvPr id="58385" name="Check Box 17" hidden="1">
              <a:extLst>
                <a:ext uri="{63B3BB69-23CF-44E3-9099-C40C66FF867C}">
                  <a14:compatExt spid="_x0000_s58385"/>
                </a:ext>
                <a:ext uri="{FF2B5EF4-FFF2-40B4-BE49-F238E27FC236}">
                  <a16:creationId xmlns:a16="http://schemas.microsoft.com/office/drawing/2014/main" id="{00000000-0008-0000-1100-00001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571500</xdr:colOff>
          <xdr:row>2</xdr:row>
          <xdr:rowOff>9525</xdr:rowOff>
        </xdr:from>
        <xdr:to>
          <xdr:col>0</xdr:col>
          <xdr:colOff>981075</xdr:colOff>
          <xdr:row>2</xdr:row>
          <xdr:rowOff>257175</xdr:rowOff>
        </xdr:to>
        <xdr:sp macro="" textlink="">
          <xdr:nvSpPr>
            <xdr:cNvPr id="64513" name="Check Box 1" hidden="1">
              <a:extLst>
                <a:ext uri="{63B3BB69-23CF-44E3-9099-C40C66FF867C}">
                  <a14:compatExt spid="_x0000_s64513"/>
                </a:ext>
                <a:ext uri="{FF2B5EF4-FFF2-40B4-BE49-F238E27FC236}">
                  <a16:creationId xmlns:a16="http://schemas.microsoft.com/office/drawing/2014/main" id="{00000000-0008-0000-1200-00000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400050</xdr:colOff>
      <xdr:row>39</xdr:row>
      <xdr:rowOff>38100</xdr:rowOff>
    </xdr:from>
    <xdr:to>
      <xdr:col>4</xdr:col>
      <xdr:colOff>1800226</xdr:colOff>
      <xdr:row>80</xdr:row>
      <xdr:rowOff>123824</xdr:rowOff>
    </xdr:to>
    <xdr:grpSp>
      <xdr:nvGrpSpPr>
        <xdr:cNvPr id="5" name="グループ化 4">
          <a:extLst>
            <a:ext uri="{FF2B5EF4-FFF2-40B4-BE49-F238E27FC236}">
              <a16:creationId xmlns:a16="http://schemas.microsoft.com/office/drawing/2014/main" id="{00000000-0008-0000-1300-000005000000}"/>
            </a:ext>
          </a:extLst>
        </xdr:cNvPr>
        <xdr:cNvGrpSpPr/>
      </xdr:nvGrpSpPr>
      <xdr:grpSpPr>
        <a:xfrm>
          <a:off x="742950" y="10848975"/>
          <a:ext cx="5591176" cy="6724649"/>
          <a:chOff x="1323975" y="10487025"/>
          <a:chExt cx="4865677" cy="5360538"/>
        </a:xfrm>
      </xdr:grpSpPr>
      <xdr:sp macro="" textlink="">
        <xdr:nvSpPr>
          <xdr:cNvPr id="64" name="テキスト ボックス 63">
            <a:extLst>
              <a:ext uri="{FF2B5EF4-FFF2-40B4-BE49-F238E27FC236}">
                <a16:creationId xmlns:a16="http://schemas.microsoft.com/office/drawing/2014/main" id="{00000000-0008-0000-1300-000040000000}"/>
              </a:ext>
            </a:extLst>
          </xdr:cNvPr>
          <xdr:cNvSpPr txBox="1"/>
        </xdr:nvSpPr>
        <xdr:spPr>
          <a:xfrm>
            <a:off x="3421584" y="13591903"/>
            <a:ext cx="48577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連絡</a:t>
            </a:r>
          </a:p>
        </xdr:txBody>
      </xdr:sp>
      <xdr:sp macro="" textlink="">
        <xdr:nvSpPr>
          <xdr:cNvPr id="2" name="テキスト ボックス 1">
            <a:extLst>
              <a:ext uri="{FF2B5EF4-FFF2-40B4-BE49-F238E27FC236}">
                <a16:creationId xmlns:a16="http://schemas.microsoft.com/office/drawing/2014/main" id="{00000000-0008-0000-1300-000002000000}"/>
              </a:ext>
            </a:extLst>
          </xdr:cNvPr>
          <xdr:cNvSpPr txBox="1"/>
        </xdr:nvSpPr>
        <xdr:spPr>
          <a:xfrm>
            <a:off x="3686174" y="12649201"/>
            <a:ext cx="48577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連絡</a:t>
            </a:r>
          </a:p>
        </xdr:txBody>
      </xdr:sp>
      <xdr:grpSp>
        <xdr:nvGrpSpPr>
          <xdr:cNvPr id="4" name="グループ化 3">
            <a:extLst>
              <a:ext uri="{FF2B5EF4-FFF2-40B4-BE49-F238E27FC236}">
                <a16:creationId xmlns:a16="http://schemas.microsoft.com/office/drawing/2014/main" id="{00000000-0008-0000-1300-000004000000}"/>
              </a:ext>
            </a:extLst>
          </xdr:cNvPr>
          <xdr:cNvGrpSpPr/>
        </xdr:nvGrpSpPr>
        <xdr:grpSpPr>
          <a:xfrm>
            <a:off x="1323975" y="10487025"/>
            <a:ext cx="4865677" cy="5360538"/>
            <a:chOff x="1323975" y="10487025"/>
            <a:chExt cx="4865677" cy="5360538"/>
          </a:xfrm>
        </xdr:grpSpPr>
        <xdr:grpSp>
          <xdr:nvGrpSpPr>
            <xdr:cNvPr id="33" name="グループ化 32">
              <a:extLst>
                <a:ext uri="{FF2B5EF4-FFF2-40B4-BE49-F238E27FC236}">
                  <a16:creationId xmlns:a16="http://schemas.microsoft.com/office/drawing/2014/main" id="{00000000-0008-0000-1300-000021000000}"/>
                </a:ext>
              </a:extLst>
            </xdr:cNvPr>
            <xdr:cNvGrpSpPr/>
          </xdr:nvGrpSpPr>
          <xdr:grpSpPr>
            <a:xfrm>
              <a:off x="1627539" y="10896599"/>
              <a:ext cx="4562113" cy="4950964"/>
              <a:chOff x="8289" y="-1"/>
              <a:chExt cx="4562113" cy="4950964"/>
            </a:xfrm>
          </xdr:grpSpPr>
          <xdr:sp macro="" textlink="">
            <xdr:nvSpPr>
              <xdr:cNvPr id="49" name="Oval 9">
                <a:extLst>
                  <a:ext uri="{FF2B5EF4-FFF2-40B4-BE49-F238E27FC236}">
                    <a16:creationId xmlns:a16="http://schemas.microsoft.com/office/drawing/2014/main" id="{00000000-0008-0000-1300-000031000000}"/>
                  </a:ext>
                </a:extLst>
              </xdr:cNvPr>
              <xdr:cNvSpPr>
                <a:spLocks noChangeArrowheads="1"/>
              </xdr:cNvSpPr>
            </xdr:nvSpPr>
            <xdr:spPr bwMode="auto">
              <a:xfrm>
                <a:off x="3009900" y="-1"/>
                <a:ext cx="1112893" cy="622644"/>
              </a:xfrm>
              <a:prstGeom prst="ellipse">
                <a:avLst/>
              </a:prstGeom>
              <a:solidFill>
                <a:srgbClr val="FFFFFF"/>
              </a:solidFill>
              <a:ln w="28575">
                <a:solidFill>
                  <a:srgbClr val="0070C0"/>
                </a:solidFill>
                <a:round/>
                <a:headEnd/>
                <a:tailEnd/>
              </a:ln>
            </xdr:spPr>
            <xdr:txBody>
              <a:bodyPr rot="0" vert="horz" wrap="square" lIns="74295" tIns="8890" rIns="74295" bIns="8890" anchor="ctr" anchorCtr="0" upright="1">
                <a:noAutofit/>
              </a:bodyPr>
              <a:lstStyle/>
              <a:p>
                <a:pPr algn="ctr">
                  <a:spcAft>
                    <a:spcPts val="0"/>
                  </a:spcAft>
                </a:pPr>
                <a:r>
                  <a:rPr lang="ja-JP" sz="1200" b="1" kern="100">
                    <a:effectLst/>
                    <a:latin typeface="ＭＳ ゴシック" panose="020B0609070205080204" pitchFamily="49" charset="-128"/>
                    <a:ea typeface="ＭＳ ゴシック" panose="020B0609070205080204" pitchFamily="49" charset="-128"/>
                    <a:cs typeface="Times New Roman" panose="02020603050405020304" pitchFamily="18" charset="0"/>
                  </a:rPr>
                  <a:t>患者対応</a:t>
                </a:r>
                <a:endPar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sp macro="" textlink="">
            <xdr:nvSpPr>
              <xdr:cNvPr id="50" name="AutoShape 16">
                <a:extLst>
                  <a:ext uri="{FF2B5EF4-FFF2-40B4-BE49-F238E27FC236}">
                    <a16:creationId xmlns:a16="http://schemas.microsoft.com/office/drawing/2014/main" id="{00000000-0008-0000-1300-000032000000}"/>
                  </a:ext>
                </a:extLst>
              </xdr:cNvPr>
              <xdr:cNvSpPr>
                <a:spLocks noChangeArrowheads="1"/>
              </xdr:cNvSpPr>
            </xdr:nvSpPr>
            <xdr:spPr bwMode="auto">
              <a:xfrm>
                <a:off x="571500" y="1238250"/>
                <a:ext cx="809625" cy="470575"/>
              </a:xfrm>
              <a:prstGeom prst="downArrow">
                <a:avLst>
                  <a:gd name="adj1" fmla="val 50000"/>
                  <a:gd name="adj2" fmla="val 25000"/>
                </a:avLst>
              </a:prstGeom>
              <a:gradFill rotWithShape="0">
                <a:gsLst>
                  <a:gs pos="0">
                    <a:schemeClr val="accent1">
                      <a:lumMod val="100000"/>
                      <a:lumOff val="0"/>
                      <a:gamma/>
                      <a:tint val="20000"/>
                      <a:invGamma/>
                    </a:schemeClr>
                  </a:gs>
                  <a:gs pos="100000">
                    <a:schemeClr val="accent1">
                      <a:lumMod val="100000"/>
                      <a:lumOff val="0"/>
                    </a:schemeClr>
                  </a:gs>
                </a:gsLst>
                <a:lin ang="5400000" scaled="1"/>
              </a:gradFill>
              <a:ln w="9525">
                <a:solidFill>
                  <a:schemeClr val="accent1">
                    <a:lumMod val="75000"/>
                    <a:lumOff val="0"/>
                  </a:schemeClr>
                </a:solidFill>
                <a:miter lim="800000"/>
                <a:headEnd/>
                <a:tailEnd/>
              </a:ln>
            </xdr:spPr>
            <xdr:txBody>
              <a:bodyPr rot="0" vert="eaVert" wrap="square" lIns="74295" tIns="8890" rIns="74295" bIns="8890" anchor="ctr" anchorCtr="0" upright="1">
                <a:noAutofit/>
              </a:bodyPr>
              <a:lstStyle/>
              <a:p>
                <a:pPr algn="ctr">
                  <a:spcAft>
                    <a:spcPts val="0"/>
                  </a:spcAft>
                </a:pPr>
                <a:r>
                  <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rPr>
                  <a:t>報告</a:t>
                </a:r>
              </a:p>
            </xdr:txBody>
          </xdr:sp>
          <xdr:sp macro="" textlink="">
            <xdr:nvSpPr>
              <xdr:cNvPr id="51" name="AutoShape 23">
                <a:extLst>
                  <a:ext uri="{FF2B5EF4-FFF2-40B4-BE49-F238E27FC236}">
                    <a16:creationId xmlns:a16="http://schemas.microsoft.com/office/drawing/2014/main" id="{00000000-0008-0000-1300-000033000000}"/>
                  </a:ext>
                </a:extLst>
              </xdr:cNvPr>
              <xdr:cNvSpPr>
                <a:spLocks noChangeArrowheads="1"/>
              </xdr:cNvSpPr>
            </xdr:nvSpPr>
            <xdr:spPr bwMode="auto">
              <a:xfrm rot="16200000">
                <a:off x="2488135" y="26927"/>
                <a:ext cx="390525" cy="537580"/>
              </a:xfrm>
              <a:prstGeom prst="downArrow">
                <a:avLst>
                  <a:gd name="adj1" fmla="val 50000"/>
                  <a:gd name="adj2" fmla="val 65317"/>
                </a:avLst>
              </a:prstGeom>
              <a:gradFill flip="none" rotWithShape="1">
                <a:gsLst>
                  <a:gs pos="0">
                    <a:srgbClr val="F79646">
                      <a:lumMod val="60000"/>
                      <a:lumOff val="40000"/>
                      <a:tint val="66000"/>
                      <a:satMod val="160000"/>
                    </a:srgbClr>
                  </a:gs>
                  <a:gs pos="50000">
                    <a:srgbClr val="F79646">
                      <a:lumMod val="60000"/>
                      <a:lumOff val="40000"/>
                      <a:tint val="44500"/>
                      <a:satMod val="160000"/>
                    </a:srgbClr>
                  </a:gs>
                  <a:gs pos="100000">
                    <a:srgbClr val="F79646">
                      <a:lumMod val="60000"/>
                      <a:lumOff val="40000"/>
                      <a:tint val="23500"/>
                      <a:satMod val="160000"/>
                    </a:srgbClr>
                  </a:gs>
                </a:gsLst>
                <a:lin ang="13500000" scaled="1"/>
                <a:tileRect/>
              </a:gradFill>
              <a:ln w="9525">
                <a:solidFill>
                  <a:srgbClr val="F79646">
                    <a:lumMod val="75000"/>
                  </a:srgbClr>
                </a:solidFill>
                <a:miter lim="800000"/>
                <a:headEnd/>
                <a:tailEnd/>
              </a:ln>
            </xdr:spPr>
            <xdr:txBody>
              <a:bodyPr rot="0" vert="eaVert" wrap="square" lIns="74295" tIns="8890" rIns="74295" bIns="8890" anchor="t" anchorCtr="0" upright="1">
                <a:noAutofit/>
              </a:bodyPr>
              <a:lstStyle/>
              <a:p>
                <a:pPr algn="just">
                  <a:spcAft>
                    <a:spcPts val="0"/>
                  </a:spcAft>
                </a:pP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52" name="AutoShape 3">
                <a:extLst>
                  <a:ext uri="{FF2B5EF4-FFF2-40B4-BE49-F238E27FC236}">
                    <a16:creationId xmlns:a16="http://schemas.microsoft.com/office/drawing/2014/main" id="{00000000-0008-0000-1300-000034000000}"/>
                  </a:ext>
                </a:extLst>
              </xdr:cNvPr>
              <xdr:cNvSpPr>
                <a:spLocks noChangeArrowheads="1"/>
              </xdr:cNvSpPr>
            </xdr:nvSpPr>
            <xdr:spPr bwMode="auto">
              <a:xfrm>
                <a:off x="323850" y="904875"/>
                <a:ext cx="1322070" cy="288925"/>
              </a:xfrm>
              <a:prstGeom prst="roundRect">
                <a:avLst>
                  <a:gd name="adj" fmla="val 16667"/>
                </a:avLst>
              </a:prstGeom>
              <a:solidFill>
                <a:srgbClr val="FFFFFF"/>
              </a:solidFill>
              <a:ln w="28575">
                <a:solidFill>
                  <a:srgbClr val="0070C0"/>
                </a:solidFill>
                <a:round/>
                <a:headEnd/>
                <a:tailEnd/>
              </a:ln>
            </xdr:spPr>
            <xdr:txBody>
              <a:bodyPr rot="0" vert="horz" wrap="square" lIns="74295" tIns="8890" rIns="74295" bIns="8890" anchor="ctr" anchorCtr="0" upright="1">
                <a:noAutofit/>
              </a:bodyPr>
              <a:lstStyle/>
              <a:p>
                <a:pPr algn="ctr">
                  <a:spcAft>
                    <a:spcPts val="0"/>
                  </a:spcAft>
                </a:pPr>
                <a:r>
                  <a:rPr lang="ja-JP" sz="1200" b="1" kern="100">
                    <a:effectLst/>
                    <a:latin typeface="ＭＳ ゴシック" panose="020B0609070205080204" pitchFamily="49" charset="-128"/>
                    <a:ea typeface="ＭＳ ゴシック" panose="020B0609070205080204" pitchFamily="49" charset="-128"/>
                    <a:cs typeface="Times New Roman" panose="02020603050405020304" pitchFamily="18" charset="0"/>
                  </a:rPr>
                  <a:t>研修生</a:t>
                </a:r>
                <a:endPar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xnSp macro="">
            <xdr:nvCxnSpPr>
              <xdr:cNvPr id="53" name="直線コネクタ 52">
                <a:extLst>
                  <a:ext uri="{FF2B5EF4-FFF2-40B4-BE49-F238E27FC236}">
                    <a16:creationId xmlns:a16="http://schemas.microsoft.com/office/drawing/2014/main" id="{00000000-0008-0000-1300-000035000000}"/>
                  </a:ext>
                </a:extLst>
              </xdr:cNvPr>
              <xdr:cNvCxnSpPr>
                <a:stCxn id="52" idx="3"/>
              </xdr:cNvCxnSpPr>
            </xdr:nvCxnSpPr>
            <xdr:spPr>
              <a:xfrm>
                <a:off x="1645920" y="1049338"/>
                <a:ext cx="744855" cy="1389062"/>
              </a:xfrm>
              <a:prstGeom prst="line">
                <a:avLst/>
              </a:prstGeom>
              <a:ln w="28575">
                <a:headEnd type="none" w="med" len="med"/>
                <a:tailEnd type="triangle" w="med" len="med"/>
              </a:ln>
            </xdr:spPr>
            <xdr:style>
              <a:lnRef idx="1">
                <a:schemeClr val="dk1"/>
              </a:lnRef>
              <a:fillRef idx="0">
                <a:schemeClr val="dk1"/>
              </a:fillRef>
              <a:effectRef idx="0">
                <a:schemeClr val="dk1"/>
              </a:effectRef>
              <a:fontRef idx="minor">
                <a:schemeClr val="tx1"/>
              </a:fontRef>
            </xdr:style>
          </xdr:cxnSp>
          <xdr:sp macro="" textlink="">
            <xdr:nvSpPr>
              <xdr:cNvPr id="54" name="AutoShape 3">
                <a:extLst>
                  <a:ext uri="{FF2B5EF4-FFF2-40B4-BE49-F238E27FC236}">
                    <a16:creationId xmlns:a16="http://schemas.microsoft.com/office/drawing/2014/main" id="{00000000-0008-0000-1300-000036000000}"/>
                  </a:ext>
                </a:extLst>
              </xdr:cNvPr>
              <xdr:cNvSpPr>
                <a:spLocks noChangeArrowheads="1"/>
              </xdr:cNvSpPr>
            </xdr:nvSpPr>
            <xdr:spPr bwMode="auto">
              <a:xfrm>
                <a:off x="313089" y="1741007"/>
                <a:ext cx="1322070" cy="288925"/>
              </a:xfrm>
              <a:prstGeom prst="roundRect">
                <a:avLst>
                  <a:gd name="adj" fmla="val 16667"/>
                </a:avLst>
              </a:prstGeom>
              <a:solidFill>
                <a:srgbClr val="FFFFFF"/>
              </a:solidFill>
              <a:ln w="28575">
                <a:solidFill>
                  <a:srgbClr val="0070C0"/>
                </a:solidFill>
                <a:round/>
                <a:headEnd/>
                <a:tailEnd/>
              </a:ln>
            </xdr:spPr>
            <xdr:txBody>
              <a:bodyPr rot="0" vert="horz" wrap="square" lIns="74295" tIns="8890" rIns="74295" bIns="8890" anchor="ctr" anchorCtr="0" upright="1">
                <a:noAutofit/>
              </a:bodyPr>
              <a:lstStyle/>
              <a:p>
                <a:pPr algn="ctr">
                  <a:spcAft>
                    <a:spcPts val="0"/>
                  </a:spcAft>
                </a:pPr>
                <a:r>
                  <a:rPr lang="ja-JP" sz="1200" b="1" kern="100">
                    <a:effectLst/>
                    <a:latin typeface="ＭＳ ゴシック" panose="020B0609070205080204" pitchFamily="49" charset="-128"/>
                    <a:ea typeface="ＭＳ ゴシック" panose="020B0609070205080204" pitchFamily="49" charset="-128"/>
                    <a:cs typeface="Times New Roman" panose="02020603050405020304" pitchFamily="18" charset="0"/>
                  </a:rPr>
                  <a:t>指導医・主治医</a:t>
                </a:r>
                <a:endPar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sp macro="" textlink="">
            <xdr:nvSpPr>
              <xdr:cNvPr id="55" name="AutoShape 16">
                <a:extLst>
                  <a:ext uri="{FF2B5EF4-FFF2-40B4-BE49-F238E27FC236}">
                    <a16:creationId xmlns:a16="http://schemas.microsoft.com/office/drawing/2014/main" id="{00000000-0008-0000-1300-000037000000}"/>
                  </a:ext>
                </a:extLst>
              </xdr:cNvPr>
              <xdr:cNvSpPr>
                <a:spLocks noChangeArrowheads="1"/>
              </xdr:cNvSpPr>
            </xdr:nvSpPr>
            <xdr:spPr bwMode="auto">
              <a:xfrm>
                <a:off x="589314" y="2057264"/>
                <a:ext cx="809625" cy="471587"/>
              </a:xfrm>
              <a:prstGeom prst="downArrow">
                <a:avLst>
                  <a:gd name="adj1" fmla="val 50000"/>
                  <a:gd name="adj2" fmla="val 25000"/>
                </a:avLst>
              </a:prstGeom>
              <a:gradFill rotWithShape="0">
                <a:gsLst>
                  <a:gs pos="0">
                    <a:srgbClr val="4F81BD">
                      <a:lumMod val="100000"/>
                      <a:lumOff val="0"/>
                      <a:gamma/>
                      <a:tint val="20000"/>
                      <a:invGamma/>
                    </a:srgbClr>
                  </a:gs>
                  <a:gs pos="100000">
                    <a:srgbClr val="4F81BD">
                      <a:lumMod val="100000"/>
                      <a:lumOff val="0"/>
                    </a:srgbClr>
                  </a:gs>
                </a:gsLst>
                <a:lin ang="5400000" scaled="1"/>
              </a:gradFill>
              <a:ln w="9525">
                <a:solidFill>
                  <a:srgbClr val="4F81BD">
                    <a:lumMod val="75000"/>
                    <a:lumOff val="0"/>
                  </a:srgbClr>
                </a:solidFill>
                <a:miter lim="800000"/>
                <a:headEnd/>
                <a:tailEnd/>
              </a:ln>
            </xdr:spPr>
            <xdr:txBody>
              <a:bodyPr rot="0" vert="eaVert" wrap="square" lIns="74295" tIns="8890" rIns="74295" bIns="8890" anchor="ctr" anchorCtr="0" upright="1">
                <a:noAutofit/>
              </a:bodyPr>
              <a:lstStyle/>
              <a:p>
                <a:pPr algn="ctr">
                  <a:spcAft>
                    <a:spcPts val="0"/>
                  </a:spcAft>
                </a:pPr>
                <a:r>
                  <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rPr>
                  <a:t>報告</a:t>
                </a:r>
              </a:p>
            </xdr:txBody>
          </xdr:sp>
          <xdr:sp macro="" textlink="">
            <xdr:nvSpPr>
              <xdr:cNvPr id="56" name="AutoShape 13">
                <a:extLst>
                  <a:ext uri="{FF2B5EF4-FFF2-40B4-BE49-F238E27FC236}">
                    <a16:creationId xmlns:a16="http://schemas.microsoft.com/office/drawing/2014/main" id="{00000000-0008-0000-1300-000038000000}"/>
                  </a:ext>
                </a:extLst>
              </xdr:cNvPr>
              <xdr:cNvSpPr>
                <a:spLocks noChangeArrowheads="1"/>
              </xdr:cNvSpPr>
            </xdr:nvSpPr>
            <xdr:spPr bwMode="auto">
              <a:xfrm>
                <a:off x="205842" y="2560021"/>
                <a:ext cx="1581150" cy="279400"/>
              </a:xfrm>
              <a:prstGeom prst="roundRect">
                <a:avLst>
                  <a:gd name="adj" fmla="val 16667"/>
                </a:avLst>
              </a:prstGeom>
              <a:solidFill>
                <a:srgbClr val="FFFFFF"/>
              </a:solidFill>
              <a:ln w="28575">
                <a:solidFill>
                  <a:srgbClr val="0070C0"/>
                </a:solidFill>
                <a:round/>
                <a:headEnd/>
                <a:tailEnd/>
              </a:ln>
            </xdr:spPr>
            <xdr:txBody>
              <a:bodyPr rot="0" vert="horz" wrap="square" lIns="74295" tIns="8890" rIns="74295" bIns="8890" anchor="ctr" anchorCtr="0" upright="1">
                <a:noAutofit/>
              </a:bodyPr>
              <a:lstStyle/>
              <a:p>
                <a:pPr algn="ctr">
                  <a:spcAft>
                    <a:spcPts val="0"/>
                  </a:spcAft>
                </a:pPr>
                <a:r>
                  <a:rPr lang="ja-JP" sz="1200" b="1" kern="0">
                    <a:effectLst/>
                    <a:latin typeface="ＭＳ ゴシック" panose="020B0609070205080204" pitchFamily="49" charset="-128"/>
                    <a:ea typeface="ＭＳ ゴシック" panose="020B0609070205080204" pitchFamily="49" charset="-128"/>
                    <a:cs typeface="Times New Roman" panose="02020603050405020304" pitchFamily="18" charset="0"/>
                  </a:rPr>
                  <a:t>研修の実施責任者</a:t>
                </a:r>
                <a:endPar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sp macro="" textlink="">
            <xdr:nvSpPr>
              <xdr:cNvPr id="57" name="AutoShape 12">
                <a:extLst>
                  <a:ext uri="{FF2B5EF4-FFF2-40B4-BE49-F238E27FC236}">
                    <a16:creationId xmlns:a16="http://schemas.microsoft.com/office/drawing/2014/main" id="{00000000-0008-0000-1300-000039000000}"/>
                  </a:ext>
                </a:extLst>
              </xdr:cNvPr>
              <xdr:cNvSpPr>
                <a:spLocks noChangeArrowheads="1"/>
              </xdr:cNvSpPr>
            </xdr:nvSpPr>
            <xdr:spPr bwMode="auto">
              <a:xfrm>
                <a:off x="8289" y="3464353"/>
                <a:ext cx="2028825" cy="561975"/>
              </a:xfrm>
              <a:prstGeom prst="roundRect">
                <a:avLst>
                  <a:gd name="adj" fmla="val 16667"/>
                </a:avLst>
              </a:prstGeom>
              <a:solidFill>
                <a:srgbClr val="FFFFFF"/>
              </a:solidFill>
              <a:ln w="28575">
                <a:solidFill>
                  <a:srgbClr val="0070C0"/>
                </a:solidFill>
                <a:round/>
                <a:headEnd/>
                <a:tailEnd/>
              </a:ln>
            </xdr:spPr>
            <xdr:txBody>
              <a:bodyPr rot="0" vert="horz" wrap="square" lIns="74295" tIns="8890" rIns="74295" bIns="8890" anchor="ctr" anchorCtr="0" upright="1">
                <a:noAutofit/>
              </a:bodyPr>
              <a:lstStyle/>
              <a:p>
                <a:pPr algn="ctr">
                  <a:spcAft>
                    <a:spcPts val="0"/>
                  </a:spcAft>
                </a:pPr>
                <a:r>
                  <a:rPr lang="ja-JP" sz="1200" b="1" kern="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病院長、看護部長</a:t>
                </a:r>
                <a:endParaRPr lang="ja-JP" sz="105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a:spcAft>
                    <a:spcPts val="0"/>
                  </a:spcAft>
                </a:pPr>
                <a:r>
                  <a:rPr lang="ja-JP" sz="1200" b="1" kern="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事務長、医療安全</a:t>
                </a:r>
                <a:r>
                  <a:rPr lang="ja-JP" altLang="en-US" sz="1200" b="1" kern="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sz="1200" b="1" kern="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者</a:t>
                </a:r>
                <a:endParaRPr lang="ja-JP" sz="105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sp macro="" textlink="">
            <xdr:nvSpPr>
              <xdr:cNvPr id="58" name="AutoShape 12">
                <a:extLst>
                  <a:ext uri="{FF2B5EF4-FFF2-40B4-BE49-F238E27FC236}">
                    <a16:creationId xmlns:a16="http://schemas.microsoft.com/office/drawing/2014/main" id="{00000000-0008-0000-1300-00003A000000}"/>
                  </a:ext>
                </a:extLst>
              </xdr:cNvPr>
              <xdr:cNvSpPr>
                <a:spLocks noChangeArrowheads="1"/>
              </xdr:cNvSpPr>
            </xdr:nvSpPr>
            <xdr:spPr bwMode="auto">
              <a:xfrm>
                <a:off x="134075" y="4665213"/>
                <a:ext cx="1838325" cy="285750"/>
              </a:xfrm>
              <a:prstGeom prst="roundRect">
                <a:avLst>
                  <a:gd name="adj" fmla="val 16667"/>
                </a:avLst>
              </a:prstGeom>
              <a:solidFill>
                <a:srgbClr val="FFFFFF"/>
              </a:solidFill>
              <a:ln w="28575">
                <a:solidFill>
                  <a:srgbClr val="0070C0"/>
                </a:solidFill>
                <a:round/>
                <a:headEnd/>
                <a:tailEnd/>
              </a:ln>
            </xdr:spPr>
            <xdr:txBody>
              <a:bodyPr rot="0" vert="horz" wrap="square" lIns="74295" tIns="8890" rIns="74295" bIns="8890" anchor="ctr" anchorCtr="0" upright="1">
                <a:noAutofit/>
              </a:bodyPr>
              <a:lstStyle/>
              <a:p>
                <a:pPr algn="ctr">
                  <a:spcAft>
                    <a:spcPts val="0"/>
                  </a:spcAft>
                </a:pPr>
                <a:r>
                  <a:rPr lang="ja-JP" sz="1200" b="1" kern="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医療安全</a:t>
                </a:r>
                <a:r>
                  <a:rPr lang="ja-JP" altLang="en-US" sz="1200" b="1" kern="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sz="1200" b="1" kern="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委員会</a:t>
                </a:r>
                <a:endPar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sp macro="" textlink="">
            <xdr:nvSpPr>
              <xdr:cNvPr id="59" name="AutoShape 12">
                <a:extLst>
                  <a:ext uri="{FF2B5EF4-FFF2-40B4-BE49-F238E27FC236}">
                    <a16:creationId xmlns:a16="http://schemas.microsoft.com/office/drawing/2014/main" id="{00000000-0008-0000-1300-00003B000000}"/>
                  </a:ext>
                </a:extLst>
              </xdr:cNvPr>
              <xdr:cNvSpPr>
                <a:spLocks noChangeArrowheads="1"/>
              </xdr:cNvSpPr>
            </xdr:nvSpPr>
            <xdr:spPr bwMode="auto">
              <a:xfrm>
                <a:off x="2266043" y="2476500"/>
                <a:ext cx="2304359" cy="828675"/>
              </a:xfrm>
              <a:prstGeom prst="roundRect">
                <a:avLst>
                  <a:gd name="adj" fmla="val 16667"/>
                </a:avLst>
              </a:prstGeom>
              <a:solidFill>
                <a:srgbClr val="FFFFFF"/>
              </a:solidFill>
              <a:ln w="28575">
                <a:solidFill>
                  <a:srgbClr val="0070C0"/>
                </a:solidFill>
                <a:round/>
                <a:headEnd/>
                <a:tailEnd/>
              </a:ln>
            </xdr:spPr>
            <xdr:txBody>
              <a:bodyPr rot="0" vert="horz" wrap="square" lIns="74295" tIns="8890" rIns="74295" bIns="8890" anchor="ctr" anchorCtr="0" upright="1">
                <a:noAutofit/>
              </a:bodyPr>
              <a:lstStyle/>
              <a:p>
                <a:pPr algn="ctr">
                  <a:spcAft>
                    <a:spcPts val="0"/>
                  </a:spcAft>
                </a:pPr>
                <a:r>
                  <a:rPr lang="ja-JP" sz="1200" b="1" kern="0">
                    <a:effectLst/>
                    <a:latin typeface="ＭＳ ゴシック" panose="020B0609070205080204" pitchFamily="49" charset="-128"/>
                    <a:ea typeface="ＭＳ ゴシック" panose="020B0609070205080204" pitchFamily="49" charset="-128"/>
                    <a:cs typeface="Times New Roman" panose="02020603050405020304" pitchFamily="18" charset="0"/>
                  </a:rPr>
                  <a:t>指定研修機関（公益社団法人</a:t>
                </a:r>
                <a:endPar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a:spcAft>
                    <a:spcPts val="0"/>
                  </a:spcAft>
                </a:pPr>
                <a:r>
                  <a:rPr lang="ja-JP" sz="1200" b="1" kern="0">
                    <a:effectLst/>
                    <a:latin typeface="ＭＳ ゴシック" panose="020B0609070205080204" pitchFamily="49" charset="-128"/>
                    <a:ea typeface="ＭＳ ゴシック" panose="020B0609070205080204" pitchFamily="49" charset="-128"/>
                    <a:cs typeface="Times New Roman" panose="02020603050405020304" pitchFamily="18" charset="0"/>
                  </a:rPr>
                  <a:t>日本看護協会　</a:t>
                </a:r>
                <a:r>
                  <a:rPr lang="ja-JP" sz="1200" b="1" kern="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看護研修学校</a:t>
                </a:r>
                <a:r>
                  <a:rPr lang="ja-JP" sz="1200" b="1" kern="0">
                    <a:effectLst/>
                    <a:latin typeface="ＭＳ ゴシック" panose="020B0609070205080204" pitchFamily="49" charset="-128"/>
                    <a:ea typeface="ＭＳ ゴシック" panose="020B0609070205080204" pitchFamily="49" charset="-128"/>
                    <a:cs typeface="Times New Roman" panose="02020603050405020304" pitchFamily="18" charset="0"/>
                  </a:rPr>
                  <a:t>）（担当教員携帯）</a:t>
                </a:r>
                <a:endPar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sp macro="" textlink="">
            <xdr:nvSpPr>
              <xdr:cNvPr id="60" name="AutoShape 16">
                <a:extLst>
                  <a:ext uri="{FF2B5EF4-FFF2-40B4-BE49-F238E27FC236}">
                    <a16:creationId xmlns:a16="http://schemas.microsoft.com/office/drawing/2014/main" id="{00000000-0008-0000-1300-00003C000000}"/>
                  </a:ext>
                </a:extLst>
              </xdr:cNvPr>
              <xdr:cNvSpPr>
                <a:spLocks noChangeArrowheads="1"/>
              </xdr:cNvSpPr>
            </xdr:nvSpPr>
            <xdr:spPr bwMode="auto">
              <a:xfrm>
                <a:off x="607128" y="2887600"/>
                <a:ext cx="809625" cy="552391"/>
              </a:xfrm>
              <a:prstGeom prst="downArrow">
                <a:avLst>
                  <a:gd name="adj1" fmla="val 50000"/>
                  <a:gd name="adj2" fmla="val 25000"/>
                </a:avLst>
              </a:prstGeom>
              <a:gradFill rotWithShape="0">
                <a:gsLst>
                  <a:gs pos="0">
                    <a:srgbClr val="4F81BD">
                      <a:lumMod val="100000"/>
                      <a:lumOff val="0"/>
                      <a:gamma/>
                      <a:tint val="20000"/>
                      <a:invGamma/>
                    </a:srgbClr>
                  </a:gs>
                  <a:gs pos="100000">
                    <a:srgbClr val="4F81BD">
                      <a:lumMod val="100000"/>
                      <a:lumOff val="0"/>
                    </a:srgbClr>
                  </a:gs>
                </a:gsLst>
                <a:lin ang="5400000" scaled="1"/>
              </a:gradFill>
              <a:ln w="9525">
                <a:solidFill>
                  <a:srgbClr val="4F81BD">
                    <a:lumMod val="75000"/>
                    <a:lumOff val="0"/>
                  </a:srgbClr>
                </a:solidFill>
                <a:miter lim="800000"/>
                <a:headEnd/>
                <a:tailEnd/>
              </a:ln>
            </xdr:spPr>
            <xdr:txBody>
              <a:bodyPr rot="0" vert="eaVert" wrap="square" lIns="74295" tIns="8890" rIns="74295" bIns="8890" anchor="ctr" anchorCtr="0" upright="1">
                <a:noAutofit/>
              </a:bodyPr>
              <a:lstStyle/>
              <a:p>
                <a:pPr algn="ctr">
                  <a:spcAft>
                    <a:spcPts val="0"/>
                  </a:spcAft>
                </a:pPr>
                <a:r>
                  <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rPr>
                  <a:t>報告</a:t>
                </a:r>
              </a:p>
            </xdr:txBody>
          </xdr:sp>
          <xdr:sp macro="" textlink="">
            <xdr:nvSpPr>
              <xdr:cNvPr id="61" name="AutoShape 16">
                <a:extLst>
                  <a:ext uri="{FF2B5EF4-FFF2-40B4-BE49-F238E27FC236}">
                    <a16:creationId xmlns:a16="http://schemas.microsoft.com/office/drawing/2014/main" id="{00000000-0008-0000-1300-00003D000000}"/>
                  </a:ext>
                </a:extLst>
              </xdr:cNvPr>
              <xdr:cNvSpPr>
                <a:spLocks noChangeArrowheads="1"/>
              </xdr:cNvSpPr>
            </xdr:nvSpPr>
            <xdr:spPr bwMode="auto">
              <a:xfrm>
                <a:off x="646464" y="4079614"/>
                <a:ext cx="809625" cy="552451"/>
              </a:xfrm>
              <a:prstGeom prst="downArrow">
                <a:avLst>
                  <a:gd name="adj1" fmla="val 50000"/>
                  <a:gd name="adj2" fmla="val 25000"/>
                </a:avLst>
              </a:prstGeom>
              <a:gradFill rotWithShape="0">
                <a:gsLst>
                  <a:gs pos="0">
                    <a:srgbClr val="4F81BD">
                      <a:lumMod val="100000"/>
                      <a:lumOff val="0"/>
                      <a:gamma/>
                      <a:tint val="20000"/>
                      <a:invGamma/>
                    </a:srgbClr>
                  </a:gs>
                  <a:gs pos="100000">
                    <a:srgbClr val="4F81BD">
                      <a:lumMod val="100000"/>
                      <a:lumOff val="0"/>
                    </a:srgbClr>
                  </a:gs>
                </a:gsLst>
                <a:lin ang="5400000" scaled="1"/>
              </a:gradFill>
              <a:ln w="9525">
                <a:solidFill>
                  <a:srgbClr val="4F81BD">
                    <a:lumMod val="75000"/>
                    <a:lumOff val="0"/>
                  </a:srgbClr>
                </a:solidFill>
                <a:miter lim="800000"/>
                <a:headEnd/>
                <a:tailEnd/>
              </a:ln>
            </xdr:spPr>
            <xdr:txBody>
              <a:bodyPr rot="0" vert="eaVert" wrap="square" lIns="74295" tIns="8890" rIns="74295" bIns="8890" anchor="ctr" anchorCtr="0" upright="1">
                <a:noAutofit/>
              </a:bodyPr>
              <a:lstStyle/>
              <a:p>
                <a:pPr algn="ctr">
                  <a:spcAft>
                    <a:spcPts val="0"/>
                  </a:spcAft>
                </a:pPr>
                <a:r>
                  <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rPr>
                  <a:t>報告</a:t>
                </a:r>
              </a:p>
            </xdr:txBody>
          </xdr:sp>
          <xdr:cxnSp macro="">
            <xdr:nvCxnSpPr>
              <xdr:cNvPr id="62" name="直線コネクタ 61">
                <a:extLst>
                  <a:ext uri="{FF2B5EF4-FFF2-40B4-BE49-F238E27FC236}">
                    <a16:creationId xmlns:a16="http://schemas.microsoft.com/office/drawing/2014/main" id="{00000000-0008-0000-1300-00003E000000}"/>
                  </a:ext>
                </a:extLst>
              </xdr:cNvPr>
              <xdr:cNvCxnSpPr>
                <a:stCxn id="56" idx="3"/>
              </xdr:cNvCxnSpPr>
            </xdr:nvCxnSpPr>
            <xdr:spPr>
              <a:xfrm>
                <a:off x="1786992" y="2699721"/>
                <a:ext cx="445896" cy="3765"/>
              </a:xfrm>
              <a:prstGeom prst="line">
                <a:avLst/>
              </a:prstGeom>
              <a:noFill/>
              <a:ln w="28575" cap="flat" cmpd="sng" algn="ctr">
                <a:solidFill>
                  <a:sysClr val="windowText" lastClr="000000">
                    <a:shade val="95000"/>
                    <a:satMod val="105000"/>
                  </a:sysClr>
                </a:solidFill>
                <a:prstDash val="solid"/>
                <a:headEnd type="none" w="med" len="med"/>
                <a:tailEnd type="triangle" w="med" len="med"/>
              </a:ln>
              <a:effectLst/>
            </xdr:spPr>
          </xdr:cxnSp>
        </xdr:grpSp>
        <xdr:sp macro="" textlink="">
          <xdr:nvSpPr>
            <xdr:cNvPr id="63" name="AutoShape 2">
              <a:extLst>
                <a:ext uri="{FF2B5EF4-FFF2-40B4-BE49-F238E27FC236}">
                  <a16:creationId xmlns:a16="http://schemas.microsoft.com/office/drawing/2014/main" id="{00000000-0008-0000-1300-00003F000000}"/>
                </a:ext>
              </a:extLst>
            </xdr:cNvPr>
            <xdr:cNvSpPr>
              <a:spLocks noChangeArrowheads="1"/>
            </xdr:cNvSpPr>
          </xdr:nvSpPr>
          <xdr:spPr bwMode="auto">
            <a:xfrm>
              <a:off x="1323975" y="10487025"/>
              <a:ext cx="2600325" cy="1228725"/>
            </a:xfrm>
            <a:prstGeom prst="irregularSeal1">
              <a:avLst/>
            </a:prstGeom>
            <a:solidFill>
              <a:srgbClr val="FFFFFF"/>
            </a:solidFill>
            <a:ln w="28575">
              <a:solidFill>
                <a:schemeClr val="accent5"/>
              </a:solidFill>
              <a:miter lim="800000"/>
              <a:headEnd/>
              <a:tailEnd/>
            </a:ln>
          </xdr:spPr>
          <xdr:txBody>
            <a:bodyPr rot="0" vert="horz" wrap="square" lIns="74295" tIns="8890" rIns="74295" bIns="8890" anchor="ctr" anchorCtr="0" upright="1">
              <a:noAutofit/>
            </a:bodyPr>
            <a:lstStyle/>
            <a:p>
              <a:pPr algn="ctr">
                <a:spcAft>
                  <a:spcPts val="0"/>
                </a:spcAft>
              </a:pPr>
              <a:r>
                <a:rPr lang="ja-JP" sz="2200" b="1" kern="100">
                  <a:solidFill>
                    <a:schemeClr val="accent5"/>
                  </a:solidFill>
                  <a:effectLst/>
                  <a:latin typeface="Century" panose="02040604050505020304" pitchFamily="18" charset="0"/>
                  <a:ea typeface="HGPｺﾞｼｯｸE" panose="020B0900000000000000" pitchFamily="50" charset="-128"/>
                  <a:cs typeface="Times New Roman" panose="02020603050405020304" pitchFamily="18" charset="0"/>
                </a:rPr>
                <a:t>問題発生</a:t>
              </a:r>
              <a:endParaRPr lang="ja-JP" sz="1050" kern="100">
                <a:solidFill>
                  <a:schemeClr val="accent5"/>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466725</xdr:colOff>
      <xdr:row>39</xdr:row>
      <xdr:rowOff>142875</xdr:rowOff>
    </xdr:from>
    <xdr:to>
      <xdr:col>1</xdr:col>
      <xdr:colOff>971550</xdr:colOff>
      <xdr:row>42</xdr:row>
      <xdr:rowOff>0</xdr:rowOff>
    </xdr:to>
    <xdr:sp macro="" textlink="">
      <xdr:nvSpPr>
        <xdr:cNvPr id="44" name="テキスト ボックス 43">
          <a:extLst>
            <a:ext uri="{FF2B5EF4-FFF2-40B4-BE49-F238E27FC236}">
              <a16:creationId xmlns:a16="http://schemas.microsoft.com/office/drawing/2014/main" id="{00000000-0008-0000-1400-00002C000000}"/>
            </a:ext>
          </a:extLst>
        </xdr:cNvPr>
        <xdr:cNvSpPr txBox="1"/>
      </xdr:nvSpPr>
      <xdr:spPr>
        <a:xfrm>
          <a:off x="809625" y="7162800"/>
          <a:ext cx="504825" cy="342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ja-JP" altLang="en-US" sz="1100">
              <a:solidFill>
                <a:schemeClr val="dk1"/>
              </a:solidFill>
              <a:effectLst/>
              <a:latin typeface="+mn-lt"/>
              <a:ea typeface="+mn-ea"/>
              <a:cs typeface="+mn-cs"/>
            </a:rPr>
            <a:t>報告</a:t>
          </a:r>
          <a:endParaRPr kumimoji="1" lang="en-US" altLang="ja-JP" sz="1400" b="1">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2066925</xdr:colOff>
      <xdr:row>42</xdr:row>
      <xdr:rowOff>57151</xdr:rowOff>
    </xdr:from>
    <xdr:to>
      <xdr:col>2</xdr:col>
      <xdr:colOff>476250</xdr:colOff>
      <xdr:row>45</xdr:row>
      <xdr:rowOff>9525</xdr:rowOff>
    </xdr:to>
    <xdr:sp macro="" textlink="">
      <xdr:nvSpPr>
        <xdr:cNvPr id="43" name="テキスト ボックス 42">
          <a:extLst>
            <a:ext uri="{FF2B5EF4-FFF2-40B4-BE49-F238E27FC236}">
              <a16:creationId xmlns:a16="http://schemas.microsoft.com/office/drawing/2014/main" id="{00000000-0008-0000-1400-00002B000000}"/>
            </a:ext>
          </a:extLst>
        </xdr:cNvPr>
        <xdr:cNvSpPr txBox="1"/>
      </xdr:nvSpPr>
      <xdr:spPr>
        <a:xfrm>
          <a:off x="2409825" y="7562851"/>
          <a:ext cx="504825" cy="4381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0" lang="ja-JP" altLang="en-US" sz="1100" b="0">
              <a:solidFill>
                <a:schemeClr val="dk1"/>
              </a:solidFill>
              <a:effectLst/>
              <a:latin typeface="+mn-lt"/>
              <a:ea typeface="+mn-ea"/>
              <a:cs typeface="+mn-cs"/>
            </a:rPr>
            <a:t>指示</a:t>
          </a:r>
          <a:endParaRPr kumimoji="1" lang="en-US" altLang="ja-JP" sz="1400" b="1">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1790700</xdr:colOff>
      <xdr:row>7</xdr:row>
      <xdr:rowOff>19049</xdr:rowOff>
    </xdr:from>
    <xdr:to>
      <xdr:col>3</xdr:col>
      <xdr:colOff>819150</xdr:colOff>
      <xdr:row>9</xdr:row>
      <xdr:rowOff>9524</xdr:rowOff>
    </xdr:to>
    <xdr:sp macro="" textlink="">
      <xdr:nvSpPr>
        <xdr:cNvPr id="28" name="テキスト ボックス 27">
          <a:extLst>
            <a:ext uri="{FF2B5EF4-FFF2-40B4-BE49-F238E27FC236}">
              <a16:creationId xmlns:a16="http://schemas.microsoft.com/office/drawing/2014/main" id="{00000000-0008-0000-1400-00001C000000}"/>
            </a:ext>
          </a:extLst>
        </xdr:cNvPr>
        <xdr:cNvSpPr txBox="1"/>
      </xdr:nvSpPr>
      <xdr:spPr>
        <a:xfrm>
          <a:off x="2133600" y="2343149"/>
          <a:ext cx="2171700" cy="3143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ＭＳ ゴシック" panose="020B0609070205080204" pitchFamily="49" charset="-128"/>
              <a:ea typeface="ＭＳ ゴシック" panose="020B0609070205080204" pitchFamily="49" charset="-128"/>
            </a:rPr>
            <a:t>患者・家族からの相談</a:t>
          </a:r>
          <a:endParaRPr kumimoji="1" lang="en-US" altLang="ja-JP" sz="1400" b="1">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514350</xdr:colOff>
      <xdr:row>9</xdr:row>
      <xdr:rowOff>66675</xdr:rowOff>
    </xdr:from>
    <xdr:to>
      <xdr:col>2</xdr:col>
      <xdr:colOff>998855</xdr:colOff>
      <xdr:row>11</xdr:row>
      <xdr:rowOff>28575</xdr:rowOff>
    </xdr:to>
    <xdr:sp macro="" textlink="">
      <xdr:nvSpPr>
        <xdr:cNvPr id="29" name="下矢印 28">
          <a:extLst>
            <a:ext uri="{FF2B5EF4-FFF2-40B4-BE49-F238E27FC236}">
              <a16:creationId xmlns:a16="http://schemas.microsoft.com/office/drawing/2014/main" id="{00000000-0008-0000-1400-00001D000000}"/>
            </a:ext>
          </a:extLst>
        </xdr:cNvPr>
        <xdr:cNvSpPr/>
      </xdr:nvSpPr>
      <xdr:spPr>
        <a:xfrm>
          <a:off x="2952750" y="2714625"/>
          <a:ext cx="484505" cy="285750"/>
        </a:xfrm>
        <a:prstGeom prst="downArrow">
          <a:avLst/>
        </a:prstGeom>
        <a:solidFill>
          <a:srgbClr val="5B9BD5"/>
        </a:solidFill>
        <a:ln w="12700" cap="flat" cmpd="sng" algn="ctr">
          <a:solidFill>
            <a:srgbClr val="5B9BD5">
              <a:shade val="50000"/>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xdr:col>
      <xdr:colOff>1447800</xdr:colOff>
      <xdr:row>11</xdr:row>
      <xdr:rowOff>47625</xdr:rowOff>
    </xdr:from>
    <xdr:to>
      <xdr:col>4</xdr:col>
      <xdr:colOff>114299</xdr:colOff>
      <xdr:row>13</xdr:row>
      <xdr:rowOff>104775</xdr:rowOff>
    </xdr:to>
    <xdr:sp macro="" textlink="">
      <xdr:nvSpPr>
        <xdr:cNvPr id="30" name="テキスト ボックス 29">
          <a:extLst>
            <a:ext uri="{FF2B5EF4-FFF2-40B4-BE49-F238E27FC236}">
              <a16:creationId xmlns:a16="http://schemas.microsoft.com/office/drawing/2014/main" id="{00000000-0008-0000-1400-00001E000000}"/>
            </a:ext>
          </a:extLst>
        </xdr:cNvPr>
        <xdr:cNvSpPr txBox="1"/>
      </xdr:nvSpPr>
      <xdr:spPr>
        <a:xfrm>
          <a:off x="1790700" y="3019425"/>
          <a:ext cx="2857499" cy="381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1100" b="1">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400" b="1">
              <a:solidFill>
                <a:srgbClr val="FF0000"/>
              </a:solidFill>
              <a:latin typeface="ＭＳ ゴシック" panose="020B0609070205080204" pitchFamily="49" charset="-128"/>
              <a:ea typeface="ＭＳ ゴシック" panose="020B0609070205080204" pitchFamily="49" charset="-128"/>
            </a:rPr>
            <a:t>（患者相談窓口）</a:t>
          </a:r>
          <a:r>
            <a:rPr kumimoji="1" lang="ja-JP" altLang="en-US" sz="1400" b="0">
              <a:latin typeface="ＭＳ ゴシック" panose="020B0609070205080204" pitchFamily="49" charset="-128"/>
              <a:ea typeface="ＭＳ ゴシック" panose="020B0609070205080204" pitchFamily="49" charset="-128"/>
            </a:rPr>
            <a:t>で対応</a:t>
          </a:r>
          <a:endParaRPr kumimoji="1" lang="en-US" altLang="ja-JP" sz="1400" b="0">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1447800</xdr:colOff>
      <xdr:row>15</xdr:row>
      <xdr:rowOff>142875</xdr:rowOff>
    </xdr:from>
    <xdr:to>
      <xdr:col>4</xdr:col>
      <xdr:colOff>152400</xdr:colOff>
      <xdr:row>21</xdr:row>
      <xdr:rowOff>142875</xdr:rowOff>
    </xdr:to>
    <xdr:sp macro="" textlink="">
      <xdr:nvSpPr>
        <xdr:cNvPr id="34" name="テキスト ボックス 33">
          <a:extLst>
            <a:ext uri="{FF2B5EF4-FFF2-40B4-BE49-F238E27FC236}">
              <a16:creationId xmlns:a16="http://schemas.microsoft.com/office/drawing/2014/main" id="{00000000-0008-0000-1400-000022000000}"/>
            </a:ext>
          </a:extLst>
        </xdr:cNvPr>
        <xdr:cNvSpPr txBox="1"/>
      </xdr:nvSpPr>
      <xdr:spPr>
        <a:xfrm>
          <a:off x="1790700" y="3762375"/>
          <a:ext cx="2895600" cy="9715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ja-JP" sz="1400">
              <a:solidFill>
                <a:schemeClr val="dk1"/>
              </a:solidFill>
              <a:effectLst/>
              <a:latin typeface="ＭＳ ゴシック" panose="020B0609070205080204" pitchFamily="49" charset="-128"/>
              <a:ea typeface="ＭＳ ゴシック" panose="020B0609070205080204" pitchFamily="49" charset="-128"/>
              <a:cs typeface="+mn-cs"/>
            </a:rPr>
            <a:t>特定行為研修実習指導者</a:t>
          </a:r>
          <a:endParaRPr lang="en-US" altLang="ja-JP" sz="1400">
            <a:solidFill>
              <a:schemeClr val="dk1"/>
            </a:solidFill>
            <a:effectLst/>
            <a:latin typeface="ＭＳ ゴシック" panose="020B0609070205080204" pitchFamily="49" charset="-128"/>
            <a:ea typeface="ＭＳ ゴシック" panose="020B0609070205080204" pitchFamily="49" charset="-128"/>
            <a:cs typeface="+mn-cs"/>
          </a:endParaRPr>
        </a:p>
        <a:p>
          <a:pPr algn="ctr"/>
          <a:r>
            <a:rPr lang="ja-JP" altLang="ja-JP" sz="1400">
              <a:solidFill>
                <a:schemeClr val="dk1"/>
              </a:solidFill>
              <a:effectLst/>
              <a:latin typeface="ＭＳ ゴシック" panose="020B0609070205080204" pitchFamily="49" charset="-128"/>
              <a:ea typeface="ＭＳ ゴシック" panose="020B0609070205080204" pitchFamily="49" charset="-128"/>
              <a:cs typeface="+mn-cs"/>
            </a:rPr>
            <a:t>または</a:t>
          </a:r>
        </a:p>
        <a:p>
          <a:pPr algn="ctr"/>
          <a:r>
            <a:rPr lang="ja-JP" altLang="ja-JP" sz="1400">
              <a:solidFill>
                <a:schemeClr val="dk1"/>
              </a:solidFill>
              <a:effectLst/>
              <a:latin typeface="ＭＳ ゴシック" panose="020B0609070205080204" pitchFamily="49" charset="-128"/>
              <a:ea typeface="ＭＳ ゴシック" panose="020B0609070205080204" pitchFamily="49" charset="-128"/>
              <a:cs typeface="+mn-cs"/>
            </a:rPr>
            <a:t>特定行為研修実施責任者</a:t>
          </a:r>
          <a:endParaRPr kumimoji="1" lang="en-US" altLang="ja-JP" sz="1400" b="1">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561975</xdr:colOff>
      <xdr:row>13</xdr:row>
      <xdr:rowOff>142875</xdr:rowOff>
    </xdr:from>
    <xdr:to>
      <xdr:col>2</xdr:col>
      <xdr:colOff>1046480</xdr:colOff>
      <xdr:row>15</xdr:row>
      <xdr:rowOff>104775</xdr:rowOff>
    </xdr:to>
    <xdr:sp macro="" textlink="">
      <xdr:nvSpPr>
        <xdr:cNvPr id="35" name="下矢印 34">
          <a:extLst>
            <a:ext uri="{FF2B5EF4-FFF2-40B4-BE49-F238E27FC236}">
              <a16:creationId xmlns:a16="http://schemas.microsoft.com/office/drawing/2014/main" id="{00000000-0008-0000-1400-000023000000}"/>
            </a:ext>
          </a:extLst>
        </xdr:cNvPr>
        <xdr:cNvSpPr/>
      </xdr:nvSpPr>
      <xdr:spPr>
        <a:xfrm>
          <a:off x="3000375" y="3438525"/>
          <a:ext cx="484505" cy="285750"/>
        </a:xfrm>
        <a:prstGeom prst="downArrow">
          <a:avLst/>
        </a:prstGeom>
        <a:solidFill>
          <a:srgbClr val="5B9BD5"/>
        </a:solidFill>
        <a:ln w="12700" cap="flat" cmpd="sng" algn="ctr">
          <a:solidFill>
            <a:srgbClr val="5B9BD5">
              <a:shade val="50000"/>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xdr:col>
      <xdr:colOff>285750</xdr:colOff>
      <xdr:row>32</xdr:row>
      <xdr:rowOff>38100</xdr:rowOff>
    </xdr:from>
    <xdr:to>
      <xdr:col>2</xdr:col>
      <xdr:colOff>733425</xdr:colOff>
      <xdr:row>40</xdr:row>
      <xdr:rowOff>0</xdr:rowOff>
    </xdr:to>
    <xdr:sp macro="" textlink="">
      <xdr:nvSpPr>
        <xdr:cNvPr id="37" name="テキスト ボックス 36">
          <a:extLst>
            <a:ext uri="{FF2B5EF4-FFF2-40B4-BE49-F238E27FC236}">
              <a16:creationId xmlns:a16="http://schemas.microsoft.com/office/drawing/2014/main" id="{00000000-0008-0000-1400-000025000000}"/>
            </a:ext>
          </a:extLst>
        </xdr:cNvPr>
        <xdr:cNvSpPr txBox="1"/>
      </xdr:nvSpPr>
      <xdr:spPr>
        <a:xfrm>
          <a:off x="628650" y="6086475"/>
          <a:ext cx="2543175" cy="10953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latin typeface="ＭＳ ゴシック" panose="020B0609070205080204" pitchFamily="49" charset="-128"/>
              <a:ea typeface="ＭＳ ゴシック" panose="020B0609070205080204" pitchFamily="49" charset="-128"/>
            </a:rPr>
            <a:t>●●●（実習に関わる安全管理組織の名称）</a:t>
          </a:r>
          <a:r>
            <a:rPr kumimoji="1" lang="ja-JP" altLang="en-US" sz="1400" b="0">
              <a:latin typeface="ＭＳ ゴシック" panose="020B0609070205080204" pitchFamily="49" charset="-128"/>
              <a:ea typeface="ＭＳ ゴシック" panose="020B0609070205080204" pitchFamily="49" charset="-128"/>
            </a:rPr>
            <a:t>で対応を検討</a:t>
          </a:r>
          <a:endParaRPr kumimoji="1" lang="en-US" altLang="ja-JP" sz="1400" b="0">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942975</xdr:colOff>
      <xdr:row>32</xdr:row>
      <xdr:rowOff>38101</xdr:rowOff>
    </xdr:from>
    <xdr:to>
      <xdr:col>4</xdr:col>
      <xdr:colOff>1943100</xdr:colOff>
      <xdr:row>40</xdr:row>
      <xdr:rowOff>0</xdr:rowOff>
    </xdr:to>
    <xdr:sp macro="" textlink="">
      <xdr:nvSpPr>
        <xdr:cNvPr id="38" name="テキスト ボックス 37">
          <a:extLst>
            <a:ext uri="{FF2B5EF4-FFF2-40B4-BE49-F238E27FC236}">
              <a16:creationId xmlns:a16="http://schemas.microsoft.com/office/drawing/2014/main" id="{00000000-0008-0000-1400-000026000000}"/>
            </a:ext>
          </a:extLst>
        </xdr:cNvPr>
        <xdr:cNvSpPr txBox="1"/>
      </xdr:nvSpPr>
      <xdr:spPr>
        <a:xfrm>
          <a:off x="3381375" y="6410326"/>
          <a:ext cx="3095625" cy="125729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0">
              <a:latin typeface="ＭＳ ゴシック" panose="020B0609070205080204" pitchFamily="49" charset="-128"/>
              <a:ea typeface="ＭＳ ゴシック" panose="020B0609070205080204" pitchFamily="49" charset="-128"/>
            </a:rPr>
            <a:t>指定研修機関（公益社団法人日本看護協会　</a:t>
          </a:r>
          <a:r>
            <a:rPr kumimoji="1" lang="ja-JP" altLang="en-US" sz="1400" b="0">
              <a:solidFill>
                <a:srgbClr val="FF0000"/>
              </a:solidFill>
              <a:latin typeface="ＭＳ ゴシック" panose="020B0609070205080204" pitchFamily="49" charset="-128"/>
              <a:ea typeface="ＭＳ ゴシック" panose="020B0609070205080204" pitchFamily="49" charset="-128"/>
            </a:rPr>
            <a:t>看護研修学校</a:t>
          </a:r>
          <a:r>
            <a:rPr kumimoji="1" lang="ja-JP" altLang="en-US" sz="1400" b="0">
              <a:latin typeface="ＭＳ ゴシック" panose="020B0609070205080204" pitchFamily="49" charset="-128"/>
              <a:ea typeface="ＭＳ ゴシック" panose="020B0609070205080204" pitchFamily="49" charset="-128"/>
            </a:rPr>
            <a:t>）で対応を検討。必要時、施設を訪問。</a:t>
          </a:r>
          <a:endParaRPr kumimoji="1" lang="en-US" altLang="ja-JP" sz="1400" b="0">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857250</xdr:colOff>
      <xdr:row>23</xdr:row>
      <xdr:rowOff>38099</xdr:rowOff>
    </xdr:from>
    <xdr:to>
      <xdr:col>4</xdr:col>
      <xdr:colOff>2038350</xdr:colOff>
      <xdr:row>29</xdr:row>
      <xdr:rowOff>47624</xdr:rowOff>
    </xdr:to>
    <xdr:sp macro="" textlink="">
      <xdr:nvSpPr>
        <xdr:cNvPr id="39" name="テキスト ボックス 38">
          <a:extLst>
            <a:ext uri="{FF2B5EF4-FFF2-40B4-BE49-F238E27FC236}">
              <a16:creationId xmlns:a16="http://schemas.microsoft.com/office/drawing/2014/main" id="{00000000-0008-0000-1400-000027000000}"/>
            </a:ext>
          </a:extLst>
        </xdr:cNvPr>
        <xdr:cNvSpPr txBox="1"/>
      </xdr:nvSpPr>
      <xdr:spPr>
        <a:xfrm>
          <a:off x="4343400" y="4952999"/>
          <a:ext cx="2228850" cy="981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ja-JP" altLang="ja-JP" sz="1100">
              <a:solidFill>
                <a:schemeClr val="dk1"/>
              </a:solidFill>
              <a:effectLst/>
              <a:latin typeface="+mn-lt"/>
              <a:ea typeface="+mn-ea"/>
              <a:cs typeface="+mn-cs"/>
            </a:rPr>
            <a:t>指定研修機関（公益社団法人日本看護協会　</a:t>
          </a:r>
          <a:r>
            <a:rPr lang="ja-JP" altLang="ja-JP" sz="1100">
              <a:solidFill>
                <a:srgbClr val="FF0000"/>
              </a:solidFill>
              <a:effectLst/>
              <a:latin typeface="+mn-lt"/>
              <a:ea typeface="+mn-ea"/>
              <a:cs typeface="+mn-cs"/>
            </a:rPr>
            <a:t>看護研修学校</a:t>
          </a:r>
          <a:r>
            <a:rPr lang="ja-JP" altLang="ja-JP" sz="1100">
              <a:solidFill>
                <a:schemeClr val="dk1"/>
              </a:solidFill>
              <a:effectLst/>
              <a:latin typeface="+mn-lt"/>
              <a:ea typeface="+mn-ea"/>
              <a:cs typeface="+mn-cs"/>
            </a:rPr>
            <a:t>）</a:t>
          </a:r>
          <a:endParaRPr lang="en-US" altLang="ja-JP" sz="1100">
            <a:solidFill>
              <a:schemeClr val="dk1"/>
            </a:solidFill>
            <a:effectLst/>
            <a:latin typeface="+mn-lt"/>
            <a:ea typeface="+mn-ea"/>
            <a:cs typeface="+mn-cs"/>
          </a:endParaRPr>
        </a:p>
        <a:p>
          <a:pPr algn="l"/>
          <a:r>
            <a:rPr lang="ja-JP" altLang="en-US" sz="1100">
              <a:solidFill>
                <a:schemeClr val="dk1"/>
              </a:solidFill>
              <a:effectLst/>
              <a:latin typeface="+mn-lt"/>
              <a:ea typeface="+mn-ea"/>
              <a:cs typeface="+mn-cs"/>
            </a:rPr>
            <a:t>の</a:t>
          </a:r>
          <a:r>
            <a:rPr lang="ja-JP" altLang="ja-JP" sz="1100">
              <a:solidFill>
                <a:schemeClr val="dk1"/>
              </a:solidFill>
              <a:effectLst/>
              <a:latin typeface="+mn-lt"/>
              <a:ea typeface="+mn-ea"/>
              <a:cs typeface="+mn-cs"/>
            </a:rPr>
            <a:t>担当教員の専用携帯電話、またはメール</a:t>
          </a:r>
          <a:r>
            <a:rPr lang="ja-JP" altLang="en-US" sz="1100">
              <a:solidFill>
                <a:schemeClr val="dk1"/>
              </a:solidFill>
              <a:effectLst/>
              <a:latin typeface="+mn-lt"/>
              <a:ea typeface="+mn-ea"/>
              <a:cs typeface="+mn-cs"/>
            </a:rPr>
            <a:t>アドレスへ連絡。</a:t>
          </a:r>
          <a:endParaRPr kumimoji="1" lang="en-US" altLang="ja-JP" sz="1400" b="1">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1971675</xdr:colOff>
      <xdr:row>22</xdr:row>
      <xdr:rowOff>19049</xdr:rowOff>
    </xdr:from>
    <xdr:to>
      <xdr:col>2</xdr:col>
      <xdr:colOff>360680</xdr:colOff>
      <xdr:row>31</xdr:row>
      <xdr:rowOff>152399</xdr:rowOff>
    </xdr:to>
    <xdr:sp macro="" textlink="">
      <xdr:nvSpPr>
        <xdr:cNvPr id="40" name="下矢印 39">
          <a:extLst>
            <a:ext uri="{FF2B5EF4-FFF2-40B4-BE49-F238E27FC236}">
              <a16:creationId xmlns:a16="http://schemas.microsoft.com/office/drawing/2014/main" id="{00000000-0008-0000-1400-000028000000}"/>
            </a:ext>
          </a:extLst>
        </xdr:cNvPr>
        <xdr:cNvSpPr/>
      </xdr:nvSpPr>
      <xdr:spPr>
        <a:xfrm>
          <a:off x="2314575" y="4772024"/>
          <a:ext cx="484505" cy="1266825"/>
        </a:xfrm>
        <a:prstGeom prst="downArrow">
          <a:avLst/>
        </a:prstGeom>
        <a:solidFill>
          <a:srgbClr val="5B9BD5"/>
        </a:solidFill>
        <a:ln w="12700" cap="flat" cmpd="sng" algn="ctr">
          <a:solidFill>
            <a:srgbClr val="5B9BD5">
              <a:shade val="50000"/>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3</xdr:col>
      <xdr:colOff>323850</xdr:colOff>
      <xdr:row>22</xdr:row>
      <xdr:rowOff>19050</xdr:rowOff>
    </xdr:from>
    <xdr:to>
      <xdr:col>3</xdr:col>
      <xdr:colOff>808355</xdr:colOff>
      <xdr:row>31</xdr:row>
      <xdr:rowOff>152400</xdr:rowOff>
    </xdr:to>
    <xdr:sp macro="" textlink="">
      <xdr:nvSpPr>
        <xdr:cNvPr id="41" name="下矢印 40">
          <a:extLst>
            <a:ext uri="{FF2B5EF4-FFF2-40B4-BE49-F238E27FC236}">
              <a16:creationId xmlns:a16="http://schemas.microsoft.com/office/drawing/2014/main" id="{00000000-0008-0000-1400-000029000000}"/>
            </a:ext>
          </a:extLst>
        </xdr:cNvPr>
        <xdr:cNvSpPr/>
      </xdr:nvSpPr>
      <xdr:spPr>
        <a:xfrm>
          <a:off x="3810000" y="4772025"/>
          <a:ext cx="484505" cy="1266825"/>
        </a:xfrm>
        <a:prstGeom prst="downArrow">
          <a:avLst/>
        </a:prstGeom>
        <a:solidFill>
          <a:srgbClr val="5B9BD5"/>
        </a:solidFill>
        <a:ln w="12700" cap="flat" cmpd="sng" algn="ctr">
          <a:solidFill>
            <a:srgbClr val="5B9BD5">
              <a:shade val="50000"/>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xdr:col>
      <xdr:colOff>295275</xdr:colOff>
      <xdr:row>45</xdr:row>
      <xdr:rowOff>19050</xdr:rowOff>
    </xdr:from>
    <xdr:to>
      <xdr:col>2</xdr:col>
      <xdr:colOff>752475</xdr:colOff>
      <xdr:row>49</xdr:row>
      <xdr:rowOff>19050</xdr:rowOff>
    </xdr:to>
    <xdr:sp macro="" textlink="">
      <xdr:nvSpPr>
        <xdr:cNvPr id="42" name="テキスト ボックス 41">
          <a:extLst>
            <a:ext uri="{FF2B5EF4-FFF2-40B4-BE49-F238E27FC236}">
              <a16:creationId xmlns:a16="http://schemas.microsoft.com/office/drawing/2014/main" id="{00000000-0008-0000-1400-00002A000000}"/>
            </a:ext>
          </a:extLst>
        </xdr:cNvPr>
        <xdr:cNvSpPr txBox="1"/>
      </xdr:nvSpPr>
      <xdr:spPr>
        <a:xfrm>
          <a:off x="638175" y="8496300"/>
          <a:ext cx="2552700" cy="6477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400">
              <a:solidFill>
                <a:srgbClr val="FF0000"/>
              </a:solidFill>
              <a:effectLst/>
              <a:latin typeface="ＭＳ ゴシック" panose="020B0609070205080204" pitchFamily="49" charset="-128"/>
              <a:ea typeface="ＭＳ ゴシック" panose="020B0609070205080204" pitchFamily="49" charset="-128"/>
              <a:cs typeface="+mn-cs"/>
            </a:rPr>
            <a:t>病院長、副病院長、</a:t>
          </a:r>
          <a:endParaRPr lang="en-US" altLang="ja-JP" sz="1400">
            <a:solidFill>
              <a:srgbClr val="FF0000"/>
            </a:solidFill>
            <a:effectLst/>
            <a:latin typeface="ＭＳ ゴシック" panose="020B0609070205080204" pitchFamily="49" charset="-128"/>
            <a:ea typeface="ＭＳ ゴシック" panose="020B0609070205080204" pitchFamily="49" charset="-128"/>
            <a:cs typeface="+mn-cs"/>
          </a:endParaRPr>
        </a:p>
        <a:p>
          <a:pPr algn="ctr"/>
          <a:r>
            <a:rPr lang="ja-JP" altLang="en-US" sz="1400">
              <a:solidFill>
                <a:srgbClr val="FF0000"/>
              </a:solidFill>
              <a:effectLst/>
              <a:latin typeface="ＭＳ ゴシック" panose="020B0609070205080204" pitchFamily="49" charset="-128"/>
              <a:ea typeface="ＭＳ ゴシック" panose="020B0609070205080204" pitchFamily="49" charset="-128"/>
              <a:cs typeface="+mn-cs"/>
            </a:rPr>
            <a:t>看護部長、事務長等</a:t>
          </a:r>
          <a:endParaRPr kumimoji="1" lang="en-US" altLang="ja-JP" sz="1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857250</xdr:colOff>
      <xdr:row>40</xdr:row>
      <xdr:rowOff>47624</xdr:rowOff>
    </xdr:from>
    <xdr:to>
      <xdr:col>1</xdr:col>
      <xdr:colOff>1341755</xdr:colOff>
      <xdr:row>44</xdr:row>
      <xdr:rowOff>142874</xdr:rowOff>
    </xdr:to>
    <xdr:sp macro="" textlink="">
      <xdr:nvSpPr>
        <xdr:cNvPr id="45" name="下矢印 44">
          <a:extLst>
            <a:ext uri="{FF2B5EF4-FFF2-40B4-BE49-F238E27FC236}">
              <a16:creationId xmlns:a16="http://schemas.microsoft.com/office/drawing/2014/main" id="{00000000-0008-0000-1400-00002D000000}"/>
            </a:ext>
          </a:extLst>
        </xdr:cNvPr>
        <xdr:cNvSpPr/>
      </xdr:nvSpPr>
      <xdr:spPr>
        <a:xfrm>
          <a:off x="1200150" y="7229474"/>
          <a:ext cx="484505" cy="581025"/>
        </a:xfrm>
        <a:prstGeom prst="downArrow">
          <a:avLst/>
        </a:prstGeom>
        <a:solidFill>
          <a:srgbClr val="5B9BD5"/>
        </a:solidFill>
        <a:ln w="12700" cap="flat" cmpd="sng" algn="ctr">
          <a:solidFill>
            <a:srgbClr val="5B9BD5">
              <a:shade val="50000"/>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xdr:col>
      <xdr:colOff>1666875</xdr:colOff>
      <xdr:row>40</xdr:row>
      <xdr:rowOff>28575</xdr:rowOff>
    </xdr:from>
    <xdr:to>
      <xdr:col>2</xdr:col>
      <xdr:colOff>55880</xdr:colOff>
      <xdr:row>44</xdr:row>
      <xdr:rowOff>123825</xdr:rowOff>
    </xdr:to>
    <xdr:sp macro="" textlink="">
      <xdr:nvSpPr>
        <xdr:cNvPr id="46" name="下矢印 45">
          <a:extLst>
            <a:ext uri="{FF2B5EF4-FFF2-40B4-BE49-F238E27FC236}">
              <a16:creationId xmlns:a16="http://schemas.microsoft.com/office/drawing/2014/main" id="{00000000-0008-0000-1400-00002E000000}"/>
            </a:ext>
          </a:extLst>
        </xdr:cNvPr>
        <xdr:cNvSpPr/>
      </xdr:nvSpPr>
      <xdr:spPr>
        <a:xfrm rot="10800000">
          <a:off x="2009775" y="7210425"/>
          <a:ext cx="484505" cy="581025"/>
        </a:xfrm>
        <a:prstGeom prst="downArrow">
          <a:avLst/>
        </a:prstGeom>
        <a:solidFill>
          <a:srgbClr val="5B9BD5"/>
        </a:solidFill>
        <a:ln w="12700" cap="flat" cmpd="sng" algn="ctr">
          <a:solidFill>
            <a:srgbClr val="5B9BD5">
              <a:shade val="50000"/>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xdr:col>
      <xdr:colOff>952500</xdr:colOff>
      <xdr:row>40</xdr:row>
      <xdr:rowOff>38100</xdr:rowOff>
    </xdr:from>
    <xdr:to>
      <xdr:col>4</xdr:col>
      <xdr:colOff>1952625</xdr:colOff>
      <xdr:row>49</xdr:row>
      <xdr:rowOff>28576</xdr:rowOff>
    </xdr:to>
    <xdr:grpSp>
      <xdr:nvGrpSpPr>
        <xdr:cNvPr id="23" name="グループ化 22">
          <a:extLst>
            <a:ext uri="{FF2B5EF4-FFF2-40B4-BE49-F238E27FC236}">
              <a16:creationId xmlns:a16="http://schemas.microsoft.com/office/drawing/2014/main" id="{00000000-0008-0000-1400-000017000000}"/>
            </a:ext>
          </a:extLst>
        </xdr:cNvPr>
        <xdr:cNvGrpSpPr/>
      </xdr:nvGrpSpPr>
      <xdr:grpSpPr>
        <a:xfrm>
          <a:off x="3390900" y="7705725"/>
          <a:ext cx="3095625" cy="1447801"/>
          <a:chOff x="3362325" y="7705725"/>
          <a:chExt cx="3095625" cy="1447801"/>
        </a:xfrm>
      </xdr:grpSpPr>
      <xdr:sp macro="" textlink="">
        <xdr:nvSpPr>
          <xdr:cNvPr id="24" name="下矢印 23">
            <a:extLst>
              <a:ext uri="{FF2B5EF4-FFF2-40B4-BE49-F238E27FC236}">
                <a16:creationId xmlns:a16="http://schemas.microsoft.com/office/drawing/2014/main" id="{00000000-0008-0000-1400-000018000000}"/>
              </a:ext>
            </a:extLst>
          </xdr:cNvPr>
          <xdr:cNvSpPr/>
        </xdr:nvSpPr>
        <xdr:spPr>
          <a:xfrm>
            <a:off x="4314825" y="7715250"/>
            <a:ext cx="484505" cy="742950"/>
          </a:xfrm>
          <a:prstGeom prst="downArrow">
            <a:avLst/>
          </a:prstGeom>
          <a:solidFill>
            <a:srgbClr val="5B9BD5"/>
          </a:solidFill>
          <a:ln w="12700" cap="flat" cmpd="sng" algn="ctr">
            <a:solidFill>
              <a:srgbClr val="5B9BD5">
                <a:shade val="50000"/>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5" name="テキスト ボックス 24">
            <a:extLst>
              <a:ext uri="{FF2B5EF4-FFF2-40B4-BE49-F238E27FC236}">
                <a16:creationId xmlns:a16="http://schemas.microsoft.com/office/drawing/2014/main" id="{00000000-0008-0000-1400-000019000000}"/>
              </a:ext>
            </a:extLst>
          </xdr:cNvPr>
          <xdr:cNvSpPr txBox="1"/>
        </xdr:nvSpPr>
        <xdr:spPr>
          <a:xfrm>
            <a:off x="3362325" y="8505826"/>
            <a:ext cx="3095625" cy="6477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0">
                <a:latin typeface="ＭＳ ゴシック" panose="020B0609070205080204" pitchFamily="49" charset="-128"/>
                <a:ea typeface="ＭＳ ゴシック" panose="020B0609070205080204" pitchFamily="49" charset="-128"/>
              </a:rPr>
              <a:t>特定行為研修管理委員会</a:t>
            </a:r>
            <a:endParaRPr kumimoji="1" lang="en-US" altLang="ja-JP" sz="1400" b="0">
              <a:latin typeface="ＭＳ ゴシック" panose="020B0609070205080204" pitchFamily="49" charset="-128"/>
              <a:ea typeface="ＭＳ ゴシック" panose="020B0609070205080204" pitchFamily="49" charset="-128"/>
            </a:endParaRPr>
          </a:p>
        </xdr:txBody>
      </xdr:sp>
      <xdr:sp macro="" textlink="">
        <xdr:nvSpPr>
          <xdr:cNvPr id="26" name="下矢印 25">
            <a:extLst>
              <a:ext uri="{FF2B5EF4-FFF2-40B4-BE49-F238E27FC236}">
                <a16:creationId xmlns:a16="http://schemas.microsoft.com/office/drawing/2014/main" id="{00000000-0008-0000-1400-00001A000000}"/>
              </a:ext>
            </a:extLst>
          </xdr:cNvPr>
          <xdr:cNvSpPr/>
        </xdr:nvSpPr>
        <xdr:spPr>
          <a:xfrm rot="10800000">
            <a:off x="5276850" y="7705725"/>
            <a:ext cx="484505" cy="742950"/>
          </a:xfrm>
          <a:prstGeom prst="downArrow">
            <a:avLst/>
          </a:prstGeom>
          <a:solidFill>
            <a:srgbClr val="5B9BD5"/>
          </a:solidFill>
          <a:ln w="12700" cap="flat" cmpd="sng" algn="ctr">
            <a:solidFill>
              <a:srgbClr val="5B9BD5">
                <a:shade val="50000"/>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7" name="テキスト ボックス 26">
            <a:extLst>
              <a:ext uri="{FF2B5EF4-FFF2-40B4-BE49-F238E27FC236}">
                <a16:creationId xmlns:a16="http://schemas.microsoft.com/office/drawing/2014/main" id="{00000000-0008-0000-1400-00001B000000}"/>
              </a:ext>
            </a:extLst>
          </xdr:cNvPr>
          <xdr:cNvSpPr txBox="1"/>
        </xdr:nvSpPr>
        <xdr:spPr>
          <a:xfrm>
            <a:off x="3876675" y="7715250"/>
            <a:ext cx="504825" cy="342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ja-JP" altLang="en-US" sz="1100">
                <a:solidFill>
                  <a:schemeClr val="dk1"/>
                </a:solidFill>
                <a:effectLst/>
                <a:latin typeface="+mn-lt"/>
                <a:ea typeface="+mn-ea"/>
                <a:cs typeface="+mn-cs"/>
              </a:rPr>
              <a:t>報告</a:t>
            </a:r>
            <a:endParaRPr kumimoji="1" lang="en-US" altLang="ja-JP" sz="1400" b="1">
              <a:latin typeface="ＭＳ ゴシック" panose="020B0609070205080204" pitchFamily="49" charset="-128"/>
              <a:ea typeface="ＭＳ ゴシック" panose="020B0609070205080204" pitchFamily="49" charset="-128"/>
            </a:endParaRPr>
          </a:p>
        </xdr:txBody>
      </xdr:sp>
      <xdr:sp macro="" textlink="">
        <xdr:nvSpPr>
          <xdr:cNvPr id="31" name="テキスト ボックス 30">
            <a:extLst>
              <a:ext uri="{FF2B5EF4-FFF2-40B4-BE49-F238E27FC236}">
                <a16:creationId xmlns:a16="http://schemas.microsoft.com/office/drawing/2014/main" id="{00000000-0008-0000-1400-00001F000000}"/>
              </a:ext>
            </a:extLst>
          </xdr:cNvPr>
          <xdr:cNvSpPr txBox="1"/>
        </xdr:nvSpPr>
        <xdr:spPr>
          <a:xfrm>
            <a:off x="5753100" y="8010525"/>
            <a:ext cx="504825" cy="4381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0" lang="ja-JP" altLang="en-US" sz="1100" b="0">
                <a:solidFill>
                  <a:schemeClr val="dk1"/>
                </a:solidFill>
                <a:effectLst/>
                <a:latin typeface="+mn-lt"/>
                <a:ea typeface="+mn-ea"/>
                <a:cs typeface="+mn-cs"/>
              </a:rPr>
              <a:t>指示</a:t>
            </a:r>
            <a:endParaRPr kumimoji="1" lang="en-US" altLang="ja-JP" sz="1400" b="1">
              <a:latin typeface="ＭＳ ゴシック" panose="020B0609070205080204" pitchFamily="49" charset="-128"/>
              <a:ea typeface="ＭＳ ゴシック" panose="020B0609070205080204" pitchFamily="49" charset="-128"/>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142875</xdr:colOff>
      <xdr:row>5</xdr:row>
      <xdr:rowOff>142874</xdr:rowOff>
    </xdr:from>
    <xdr:to>
      <xdr:col>4</xdr:col>
      <xdr:colOff>1981200</xdr:colOff>
      <xdr:row>18</xdr:row>
      <xdr:rowOff>85724</xdr:rowOff>
    </xdr:to>
    <xdr:sp macro="" textlink="">
      <xdr:nvSpPr>
        <xdr:cNvPr id="4" name="テキスト ボックス 3">
          <a:extLst>
            <a:ext uri="{FF2B5EF4-FFF2-40B4-BE49-F238E27FC236}">
              <a16:creationId xmlns:a16="http://schemas.microsoft.com/office/drawing/2014/main" id="{00000000-0008-0000-1500-000004000000}"/>
            </a:ext>
          </a:extLst>
        </xdr:cNvPr>
        <xdr:cNvSpPr txBox="1"/>
      </xdr:nvSpPr>
      <xdr:spPr>
        <a:xfrm>
          <a:off x="142875" y="2143124"/>
          <a:ext cx="6372225" cy="20478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200" b="0">
              <a:latin typeface="ＭＳ ゴシック" panose="020B0609070205080204" pitchFamily="49" charset="-128"/>
              <a:ea typeface="ＭＳ ゴシック" panose="020B0609070205080204" pitchFamily="49" charset="-128"/>
            </a:rPr>
            <a:t>1.</a:t>
          </a:r>
          <a:r>
            <a:rPr kumimoji="1" lang="ja-JP" altLang="en-US" sz="1200" b="0" baseline="0">
              <a:latin typeface="ＭＳ ゴシック" panose="020B0609070205080204" pitchFamily="49" charset="-128"/>
              <a:ea typeface="ＭＳ ゴシック" panose="020B0609070205080204" pitchFamily="49" charset="-128"/>
            </a:rPr>
            <a:t> </a:t>
          </a:r>
          <a:r>
            <a:rPr kumimoji="1" lang="ja-JP" altLang="en-US" sz="1200" b="0">
              <a:latin typeface="ＭＳ ゴシック" panose="020B0609070205080204" pitchFamily="49" charset="-128"/>
              <a:ea typeface="ＭＳ ゴシック" panose="020B0609070205080204" pitchFamily="49" charset="-128"/>
            </a:rPr>
            <a:t>実習指導者もしくは研修生は、対象となる患者（必要時、患者家族同席）</a:t>
          </a:r>
          <a:endParaRPr kumimoji="1" lang="en-US" altLang="ja-JP" sz="1200" b="0">
            <a:latin typeface="ＭＳ ゴシック" panose="020B0609070205080204" pitchFamily="49" charset="-128"/>
            <a:ea typeface="ＭＳ ゴシック" panose="020B0609070205080204" pitchFamily="49" charset="-128"/>
          </a:endParaRPr>
        </a:p>
        <a:p>
          <a:pPr algn="l"/>
          <a:r>
            <a:rPr kumimoji="1" lang="ja-JP" altLang="en-US" sz="1200" b="0">
              <a:latin typeface="ＭＳ ゴシック" panose="020B0609070205080204" pitchFamily="49" charset="-128"/>
              <a:ea typeface="ＭＳ ゴシック" panose="020B0609070205080204" pitchFamily="49" charset="-128"/>
            </a:rPr>
            <a:t>　</a:t>
          </a:r>
          <a:r>
            <a:rPr kumimoji="1" lang="ja-JP" altLang="en-US" sz="1200" b="0" baseline="0">
              <a:latin typeface="ＭＳ ゴシック" panose="020B0609070205080204" pitchFamily="49" charset="-128"/>
              <a:ea typeface="ＭＳ ゴシック" panose="020B0609070205080204" pitchFamily="49" charset="-128"/>
            </a:rPr>
            <a:t> </a:t>
          </a:r>
          <a:r>
            <a:rPr kumimoji="1" lang="ja-JP" altLang="en-US" sz="1200" b="0">
              <a:latin typeface="ＭＳ ゴシック" panose="020B0609070205080204" pitchFamily="49" charset="-128"/>
              <a:ea typeface="ＭＳ ゴシック" panose="020B0609070205080204" pitchFamily="49" charset="-128"/>
            </a:rPr>
            <a:t>に対し、口頭、もしくは、書面をもって特定行為研修について説明を行う。</a:t>
          </a:r>
          <a:endParaRPr kumimoji="1" lang="en-US" altLang="ja-JP" sz="1200" b="0">
            <a:latin typeface="ＭＳ ゴシック" panose="020B0609070205080204" pitchFamily="49" charset="-128"/>
            <a:ea typeface="ＭＳ ゴシック" panose="020B0609070205080204" pitchFamily="49" charset="-128"/>
          </a:endParaRPr>
        </a:p>
        <a:p>
          <a:pPr algn="l"/>
          <a:endParaRPr kumimoji="1" lang="ja-JP" altLang="en-US" sz="1200" b="0">
            <a:latin typeface="ＭＳ ゴシック" panose="020B0609070205080204" pitchFamily="49" charset="-128"/>
            <a:ea typeface="ＭＳ ゴシック" panose="020B0609070205080204" pitchFamily="49" charset="-128"/>
          </a:endParaRPr>
        </a:p>
        <a:p>
          <a:pPr algn="l"/>
          <a:r>
            <a:rPr kumimoji="1" lang="ja-JP" altLang="en-US" sz="1200" b="0">
              <a:latin typeface="ＭＳ ゴシック" panose="020B0609070205080204" pitchFamily="49" charset="-128"/>
              <a:ea typeface="ＭＳ ゴシック" panose="020B0609070205080204" pitchFamily="49" charset="-128"/>
            </a:rPr>
            <a:t>　　</a:t>
          </a:r>
          <a:r>
            <a:rPr kumimoji="1" lang="en-US" altLang="ja-JP" sz="1200" b="0">
              <a:latin typeface="ＭＳ ゴシック" panose="020B0609070205080204" pitchFamily="49" charset="-128"/>
              <a:ea typeface="ＭＳ ゴシック" panose="020B0609070205080204" pitchFamily="49" charset="-128"/>
            </a:rPr>
            <a:t>1)</a:t>
          </a:r>
          <a:r>
            <a:rPr kumimoji="1" lang="ja-JP" altLang="en-US" sz="1200" b="0">
              <a:latin typeface="ＭＳ ゴシック" panose="020B0609070205080204" pitchFamily="49" charset="-128"/>
              <a:ea typeface="ＭＳ ゴシック" panose="020B0609070205080204" pitchFamily="49" charset="-128"/>
            </a:rPr>
            <a:t>　特定行為に係る看護師の研修制度について</a:t>
          </a:r>
        </a:p>
        <a:p>
          <a:pPr algn="l"/>
          <a:r>
            <a:rPr kumimoji="1" lang="ja-JP" altLang="en-US" sz="1200" b="0">
              <a:latin typeface="ＭＳ ゴシック" panose="020B0609070205080204" pitchFamily="49" charset="-128"/>
              <a:ea typeface="ＭＳ ゴシック" panose="020B0609070205080204" pitchFamily="49" charset="-128"/>
            </a:rPr>
            <a:t>　　</a:t>
          </a:r>
          <a:r>
            <a:rPr kumimoji="1" lang="en-US" altLang="ja-JP" sz="1200" b="0">
              <a:latin typeface="ＭＳ ゴシック" panose="020B0609070205080204" pitchFamily="49" charset="-128"/>
              <a:ea typeface="ＭＳ ゴシック" panose="020B0609070205080204" pitchFamily="49" charset="-128"/>
            </a:rPr>
            <a:t>2)</a:t>
          </a:r>
          <a:r>
            <a:rPr kumimoji="1" lang="ja-JP" altLang="en-US" sz="1200" b="0">
              <a:latin typeface="ＭＳ ゴシック" panose="020B0609070205080204" pitchFamily="49" charset="-128"/>
              <a:ea typeface="ＭＳ ゴシック" panose="020B0609070205080204" pitchFamily="49" charset="-128"/>
            </a:rPr>
            <a:t>　実施する特定行為について</a:t>
          </a:r>
        </a:p>
        <a:p>
          <a:pPr algn="l"/>
          <a:r>
            <a:rPr kumimoji="1" lang="ja-JP" altLang="en-US" sz="1200" b="0">
              <a:latin typeface="ＭＳ ゴシック" panose="020B0609070205080204" pitchFamily="49" charset="-128"/>
              <a:ea typeface="ＭＳ ゴシック" panose="020B0609070205080204" pitchFamily="49" charset="-128"/>
            </a:rPr>
            <a:t>　　</a:t>
          </a:r>
          <a:r>
            <a:rPr kumimoji="1" lang="en-US" altLang="ja-JP" sz="1200" b="0">
              <a:latin typeface="ＭＳ ゴシック" panose="020B0609070205080204" pitchFamily="49" charset="-128"/>
              <a:ea typeface="ＭＳ ゴシック" panose="020B0609070205080204" pitchFamily="49" charset="-128"/>
            </a:rPr>
            <a:t>3)</a:t>
          </a:r>
          <a:r>
            <a:rPr kumimoji="1" lang="ja-JP" altLang="en-US" sz="1200" b="0">
              <a:latin typeface="ＭＳ ゴシック" panose="020B0609070205080204" pitchFamily="49" charset="-128"/>
              <a:ea typeface="ＭＳ ゴシック" panose="020B0609070205080204" pitchFamily="49" charset="-128"/>
            </a:rPr>
            <a:t>　実習に係る緊急時の対応について</a:t>
          </a:r>
        </a:p>
        <a:p>
          <a:pPr algn="l"/>
          <a:r>
            <a:rPr kumimoji="1" lang="ja-JP" altLang="en-US" sz="1200" b="0">
              <a:latin typeface="ＭＳ ゴシック" panose="020B0609070205080204" pitchFamily="49" charset="-128"/>
              <a:ea typeface="ＭＳ ゴシック" panose="020B0609070205080204" pitchFamily="49" charset="-128"/>
            </a:rPr>
            <a:t>　　</a:t>
          </a:r>
          <a:r>
            <a:rPr kumimoji="1" lang="en-US" altLang="ja-JP" sz="1200" b="0">
              <a:latin typeface="ＭＳ ゴシック" panose="020B0609070205080204" pitchFamily="49" charset="-128"/>
              <a:ea typeface="ＭＳ ゴシック" panose="020B0609070205080204" pitchFamily="49" charset="-128"/>
            </a:rPr>
            <a:t>4)</a:t>
          </a:r>
          <a:r>
            <a:rPr kumimoji="1" lang="ja-JP" altLang="en-US" sz="1200" b="0">
              <a:latin typeface="ＭＳ ゴシック" panose="020B0609070205080204" pitchFamily="49" charset="-128"/>
              <a:ea typeface="ＭＳ ゴシック" panose="020B0609070205080204" pitchFamily="49" charset="-128"/>
            </a:rPr>
            <a:t>　実習に係る患者からの相談に応じる体制について</a:t>
          </a:r>
          <a:endParaRPr kumimoji="1" lang="en-US" altLang="ja-JP" sz="1200" b="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285749</xdr:colOff>
      <xdr:row>20</xdr:row>
      <xdr:rowOff>85724</xdr:rowOff>
    </xdr:from>
    <xdr:to>
      <xdr:col>1</xdr:col>
      <xdr:colOff>1495425</xdr:colOff>
      <xdr:row>25</xdr:row>
      <xdr:rowOff>152400</xdr:rowOff>
    </xdr:to>
    <xdr:sp macro="" textlink="">
      <xdr:nvSpPr>
        <xdr:cNvPr id="17" name="テキスト ボックス 16">
          <a:extLst>
            <a:ext uri="{FF2B5EF4-FFF2-40B4-BE49-F238E27FC236}">
              <a16:creationId xmlns:a16="http://schemas.microsoft.com/office/drawing/2014/main" id="{00000000-0008-0000-1500-000011000000}"/>
            </a:ext>
          </a:extLst>
        </xdr:cNvPr>
        <xdr:cNvSpPr txBox="1"/>
      </xdr:nvSpPr>
      <xdr:spPr>
        <a:xfrm>
          <a:off x="285749" y="4514849"/>
          <a:ext cx="1552576" cy="8763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ja-JP" altLang="en-US" sz="1400" b="1">
              <a:solidFill>
                <a:schemeClr val="dk1"/>
              </a:solidFill>
              <a:effectLst/>
              <a:latin typeface="+mn-lt"/>
              <a:ea typeface="+mn-ea"/>
              <a:cs typeface="+mn-cs"/>
            </a:rPr>
            <a:t>患者に同意を</a:t>
          </a:r>
          <a:endParaRPr lang="en-US" altLang="ja-JP" sz="1400" b="1">
            <a:solidFill>
              <a:schemeClr val="dk1"/>
            </a:solidFill>
            <a:effectLst/>
            <a:latin typeface="+mn-lt"/>
            <a:ea typeface="+mn-ea"/>
            <a:cs typeface="+mn-cs"/>
          </a:endParaRPr>
        </a:p>
        <a:p>
          <a:pPr algn="l"/>
          <a:r>
            <a:rPr lang="ja-JP" altLang="en-US" sz="1400" b="1" u="sng">
              <a:solidFill>
                <a:schemeClr val="dk1"/>
              </a:solidFill>
              <a:effectLst/>
              <a:latin typeface="+mn-lt"/>
              <a:ea typeface="+mn-ea"/>
              <a:cs typeface="+mn-cs"/>
            </a:rPr>
            <a:t>得られた</a:t>
          </a:r>
          <a:r>
            <a:rPr lang="ja-JP" altLang="en-US" sz="1400" b="1">
              <a:solidFill>
                <a:schemeClr val="dk1"/>
              </a:solidFill>
              <a:effectLst/>
              <a:latin typeface="+mn-lt"/>
              <a:ea typeface="+mn-ea"/>
              <a:cs typeface="+mn-cs"/>
            </a:rPr>
            <a:t>場合</a:t>
          </a:r>
          <a:endParaRPr kumimoji="1" lang="en-US" altLang="ja-JP" sz="1400" b="1">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1038225</xdr:colOff>
      <xdr:row>20</xdr:row>
      <xdr:rowOff>9524</xdr:rowOff>
    </xdr:from>
    <xdr:to>
      <xdr:col>4</xdr:col>
      <xdr:colOff>2009774</xdr:colOff>
      <xdr:row>26</xdr:row>
      <xdr:rowOff>19050</xdr:rowOff>
    </xdr:to>
    <xdr:sp macro="" textlink="">
      <xdr:nvSpPr>
        <xdr:cNvPr id="18" name="テキスト ボックス 17">
          <a:extLst>
            <a:ext uri="{FF2B5EF4-FFF2-40B4-BE49-F238E27FC236}">
              <a16:creationId xmlns:a16="http://schemas.microsoft.com/office/drawing/2014/main" id="{00000000-0008-0000-1500-000012000000}"/>
            </a:ext>
          </a:extLst>
        </xdr:cNvPr>
        <xdr:cNvSpPr txBox="1"/>
      </xdr:nvSpPr>
      <xdr:spPr>
        <a:xfrm>
          <a:off x="4524375" y="4438649"/>
          <a:ext cx="2019299" cy="9810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ja-JP" altLang="en-US" sz="1400" b="1">
              <a:solidFill>
                <a:schemeClr val="dk1"/>
              </a:solidFill>
              <a:effectLst/>
              <a:latin typeface="+mn-lt"/>
              <a:ea typeface="+mn-ea"/>
              <a:cs typeface="+mn-cs"/>
            </a:rPr>
            <a:t>患者に同意を</a:t>
          </a:r>
          <a:endParaRPr lang="en-US" altLang="ja-JP" sz="1400" b="1">
            <a:solidFill>
              <a:schemeClr val="dk1"/>
            </a:solidFill>
            <a:effectLst/>
            <a:latin typeface="+mn-lt"/>
            <a:ea typeface="+mn-ea"/>
            <a:cs typeface="+mn-cs"/>
          </a:endParaRPr>
        </a:p>
        <a:p>
          <a:pPr algn="l"/>
          <a:r>
            <a:rPr lang="ja-JP" altLang="en-US" sz="1400" b="1" u="sng">
              <a:solidFill>
                <a:schemeClr val="dk1"/>
              </a:solidFill>
              <a:effectLst/>
              <a:latin typeface="+mn-lt"/>
              <a:ea typeface="+mn-ea"/>
              <a:cs typeface="+mn-cs"/>
            </a:rPr>
            <a:t>得られなかった</a:t>
          </a:r>
          <a:r>
            <a:rPr lang="ja-JP" altLang="en-US" sz="1400" b="1">
              <a:solidFill>
                <a:schemeClr val="dk1"/>
              </a:solidFill>
              <a:effectLst/>
              <a:latin typeface="+mn-lt"/>
              <a:ea typeface="+mn-ea"/>
              <a:cs typeface="+mn-cs"/>
            </a:rPr>
            <a:t>場合</a:t>
          </a:r>
          <a:endParaRPr kumimoji="1" lang="en-US" altLang="ja-JP" sz="1400" b="1">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114301</xdr:colOff>
      <xdr:row>27</xdr:row>
      <xdr:rowOff>76200</xdr:rowOff>
    </xdr:from>
    <xdr:to>
      <xdr:col>2</xdr:col>
      <xdr:colOff>771525</xdr:colOff>
      <xdr:row>36</xdr:row>
      <xdr:rowOff>133350</xdr:rowOff>
    </xdr:to>
    <xdr:sp macro="" textlink="">
      <xdr:nvSpPr>
        <xdr:cNvPr id="20" name="テキスト ボックス 19">
          <a:extLst>
            <a:ext uri="{FF2B5EF4-FFF2-40B4-BE49-F238E27FC236}">
              <a16:creationId xmlns:a16="http://schemas.microsoft.com/office/drawing/2014/main" id="{00000000-0008-0000-1500-000014000000}"/>
            </a:ext>
          </a:extLst>
        </xdr:cNvPr>
        <xdr:cNvSpPr txBox="1"/>
      </xdr:nvSpPr>
      <xdr:spPr>
        <a:xfrm>
          <a:off x="114301" y="5476875"/>
          <a:ext cx="3095624" cy="15144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lvl="0"/>
          <a:r>
            <a:rPr lang="en-US" altLang="ja-JP" sz="1200">
              <a:solidFill>
                <a:schemeClr val="dk1"/>
              </a:solidFill>
              <a:effectLst/>
              <a:latin typeface="ＭＳ ゴシック" panose="020B0609070205080204" pitchFamily="49" charset="-128"/>
              <a:ea typeface="ＭＳ ゴシック" panose="020B0609070205080204" pitchFamily="49" charset="-128"/>
              <a:cs typeface="+mn-cs"/>
            </a:rPr>
            <a:t>2.</a:t>
          </a:r>
          <a:r>
            <a:rPr lang="ja-JP" altLang="en-US" sz="1200">
              <a:solidFill>
                <a:schemeClr val="dk1"/>
              </a:solidFill>
              <a:effectLst/>
              <a:latin typeface="ＭＳ ゴシック" panose="020B0609070205080204" pitchFamily="49" charset="-128"/>
              <a:ea typeface="ＭＳ ゴシック" panose="020B0609070205080204" pitchFamily="49" charset="-128"/>
              <a:cs typeface="+mn-cs"/>
            </a:rPr>
            <a:t>　</a:t>
          </a:r>
          <a:r>
            <a:rPr lang="ja-JP" altLang="ja-JP" sz="1200">
              <a:solidFill>
                <a:schemeClr val="dk1"/>
              </a:solidFill>
              <a:effectLst/>
              <a:latin typeface="ＭＳ ゴシック" panose="020B0609070205080204" pitchFamily="49" charset="-128"/>
              <a:ea typeface="ＭＳ ゴシック" panose="020B0609070205080204" pitchFamily="49" charset="-128"/>
              <a:cs typeface="+mn-cs"/>
            </a:rPr>
            <a:t>説明内容と同意についてカルテに</a:t>
          </a:r>
          <a:endParaRPr lang="en-US" altLang="ja-JP" sz="1200">
            <a:solidFill>
              <a:schemeClr val="dk1"/>
            </a:solidFill>
            <a:effectLst/>
            <a:latin typeface="ＭＳ ゴシック" panose="020B0609070205080204" pitchFamily="49" charset="-128"/>
            <a:ea typeface="ＭＳ ゴシック" panose="020B0609070205080204" pitchFamily="49" charset="-128"/>
            <a:cs typeface="+mn-cs"/>
          </a:endParaRPr>
        </a:p>
        <a:p>
          <a:pPr lvl="0"/>
          <a:r>
            <a:rPr lang="ja-JP" altLang="en-US" sz="1200">
              <a:solidFill>
                <a:schemeClr val="dk1"/>
              </a:solidFill>
              <a:effectLst/>
              <a:latin typeface="ＭＳ ゴシック" panose="020B0609070205080204" pitchFamily="49" charset="-128"/>
              <a:ea typeface="ＭＳ ゴシック" panose="020B0609070205080204" pitchFamily="49" charset="-128"/>
              <a:cs typeface="+mn-cs"/>
            </a:rPr>
            <a:t>　　</a:t>
          </a:r>
          <a:r>
            <a:rPr lang="ja-JP" altLang="ja-JP" sz="1200">
              <a:solidFill>
                <a:schemeClr val="dk1"/>
              </a:solidFill>
              <a:effectLst/>
              <a:latin typeface="ＭＳ ゴシック" panose="020B0609070205080204" pitchFamily="49" charset="-128"/>
              <a:ea typeface="ＭＳ ゴシック" panose="020B0609070205080204" pitchFamily="49" charset="-128"/>
              <a:cs typeface="+mn-cs"/>
            </a:rPr>
            <a:t>記載する。</a:t>
          </a:r>
          <a:endParaRPr lang="en-US" altLang="ja-JP" sz="1200">
            <a:solidFill>
              <a:schemeClr val="dk1"/>
            </a:solidFill>
            <a:effectLst/>
            <a:latin typeface="ＭＳ ゴシック" panose="020B0609070205080204" pitchFamily="49" charset="-128"/>
            <a:ea typeface="ＭＳ ゴシック" panose="020B0609070205080204" pitchFamily="49" charset="-128"/>
            <a:cs typeface="+mn-cs"/>
          </a:endParaRPr>
        </a:p>
        <a:p>
          <a:pPr lvl="0"/>
          <a:endParaRPr lang="ja-JP" altLang="ja-JP" sz="1200">
            <a:solidFill>
              <a:schemeClr val="dk1"/>
            </a:solidFill>
            <a:effectLst/>
            <a:latin typeface="ＭＳ ゴシック" panose="020B0609070205080204" pitchFamily="49" charset="-128"/>
            <a:ea typeface="ＭＳ ゴシック" panose="020B0609070205080204" pitchFamily="49" charset="-128"/>
            <a:cs typeface="+mn-cs"/>
          </a:endParaRPr>
        </a:p>
        <a:p>
          <a:r>
            <a:rPr lang="ja-JP" altLang="en-US" sz="1200">
              <a:solidFill>
                <a:schemeClr val="dk1"/>
              </a:solidFill>
              <a:effectLst/>
              <a:latin typeface="ＭＳ ゴシック" panose="020B0609070205080204" pitchFamily="49" charset="-128"/>
              <a:ea typeface="ＭＳ ゴシック" panose="020B0609070205080204" pitchFamily="49" charset="-128"/>
              <a:cs typeface="+mn-cs"/>
            </a:rPr>
            <a:t>（</a:t>
          </a:r>
          <a:r>
            <a:rPr lang="ja-JP" altLang="ja-JP" sz="1200">
              <a:solidFill>
                <a:schemeClr val="dk1"/>
              </a:solidFill>
              <a:effectLst/>
              <a:latin typeface="ＭＳ ゴシック" panose="020B0609070205080204" pitchFamily="49" charset="-128"/>
              <a:ea typeface="ＭＳ ゴシック" panose="020B0609070205080204" pitchFamily="49" charset="-128"/>
              <a:cs typeface="+mn-cs"/>
            </a:rPr>
            <a:t>説明同意書に患者または代理人のサインをもらい、</a:t>
          </a:r>
          <a:r>
            <a:rPr lang="en-US" altLang="ja-JP" sz="1200">
              <a:solidFill>
                <a:schemeClr val="dk1"/>
              </a:solidFill>
              <a:effectLst/>
              <a:latin typeface="ＭＳ ゴシック" panose="020B0609070205080204" pitchFamily="49" charset="-128"/>
              <a:ea typeface="ＭＳ ゴシック" panose="020B0609070205080204" pitchFamily="49" charset="-128"/>
              <a:cs typeface="+mn-cs"/>
            </a:rPr>
            <a:t> </a:t>
          </a:r>
          <a:r>
            <a:rPr lang="ja-JP" altLang="ja-JP" sz="1200">
              <a:solidFill>
                <a:schemeClr val="dk1"/>
              </a:solidFill>
              <a:effectLst/>
              <a:latin typeface="ＭＳ ゴシック" panose="020B0609070205080204" pitchFamily="49" charset="-128"/>
              <a:ea typeface="ＭＳ ゴシック" panose="020B0609070205080204" pitchFamily="49" charset="-128"/>
              <a:cs typeface="+mn-cs"/>
            </a:rPr>
            <a:t>原本を患者に渡し、コピーをカルテ内に保存する。</a:t>
          </a:r>
          <a:r>
            <a:rPr lang="ja-JP" altLang="en-US" sz="1200">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sz="12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3</xdr:col>
      <xdr:colOff>57150</xdr:colOff>
      <xdr:row>27</xdr:row>
      <xdr:rowOff>76200</xdr:rowOff>
    </xdr:from>
    <xdr:to>
      <xdr:col>4</xdr:col>
      <xdr:colOff>2000250</xdr:colOff>
      <xdr:row>36</xdr:row>
      <xdr:rowOff>123825</xdr:rowOff>
    </xdr:to>
    <xdr:sp macro="" textlink="">
      <xdr:nvSpPr>
        <xdr:cNvPr id="21" name="テキスト ボックス 20">
          <a:extLst>
            <a:ext uri="{FF2B5EF4-FFF2-40B4-BE49-F238E27FC236}">
              <a16:creationId xmlns:a16="http://schemas.microsoft.com/office/drawing/2014/main" id="{00000000-0008-0000-1500-000015000000}"/>
            </a:ext>
          </a:extLst>
        </xdr:cNvPr>
        <xdr:cNvSpPr txBox="1"/>
      </xdr:nvSpPr>
      <xdr:spPr>
        <a:xfrm>
          <a:off x="3543300" y="5638800"/>
          <a:ext cx="2990850" cy="15049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lvl="0"/>
          <a:r>
            <a:rPr lang="en-US" altLang="ja-JP" sz="1200">
              <a:solidFill>
                <a:schemeClr val="dk1"/>
              </a:solidFill>
              <a:effectLst/>
              <a:latin typeface="ＭＳ ゴシック" panose="020B0609070205080204" pitchFamily="49" charset="-128"/>
              <a:ea typeface="ＭＳ ゴシック" panose="020B0609070205080204" pitchFamily="49" charset="-128"/>
              <a:cs typeface="+mn-cs"/>
            </a:rPr>
            <a:t>3.</a:t>
          </a:r>
          <a:r>
            <a:rPr lang="ja-JP" altLang="en-US" sz="1200">
              <a:solidFill>
                <a:schemeClr val="dk1"/>
              </a:solidFill>
              <a:effectLst/>
              <a:latin typeface="ＭＳ ゴシック" panose="020B0609070205080204" pitchFamily="49" charset="-128"/>
              <a:ea typeface="ＭＳ ゴシック" panose="020B0609070205080204" pitchFamily="49" charset="-128"/>
              <a:cs typeface="+mn-cs"/>
            </a:rPr>
            <a:t>　特定行為研修の対象となる患者</a:t>
          </a:r>
          <a:endParaRPr lang="en-US" altLang="ja-JP" sz="1200">
            <a:solidFill>
              <a:schemeClr val="dk1"/>
            </a:solidFill>
            <a:effectLst/>
            <a:latin typeface="ＭＳ ゴシック" panose="020B0609070205080204" pitchFamily="49" charset="-128"/>
            <a:ea typeface="ＭＳ ゴシック" panose="020B0609070205080204" pitchFamily="49" charset="-128"/>
            <a:cs typeface="+mn-cs"/>
          </a:endParaRPr>
        </a:p>
        <a:p>
          <a:pPr lvl="0"/>
          <a:r>
            <a:rPr lang="ja-JP" altLang="en-US" sz="1200">
              <a:solidFill>
                <a:schemeClr val="dk1"/>
              </a:solidFill>
              <a:effectLst/>
              <a:latin typeface="ＭＳ ゴシック" panose="020B0609070205080204" pitchFamily="49" charset="-128"/>
              <a:ea typeface="ＭＳ ゴシック" panose="020B0609070205080204" pitchFamily="49" charset="-128"/>
              <a:cs typeface="+mn-cs"/>
            </a:rPr>
            <a:t>　　から除外する。</a:t>
          </a:r>
          <a:endParaRPr lang="ja-JP" altLang="ja-JP" sz="12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xdr:col>
      <xdr:colOff>1504950</xdr:colOff>
      <xdr:row>18</xdr:row>
      <xdr:rowOff>133349</xdr:rowOff>
    </xdr:from>
    <xdr:to>
      <xdr:col>1</xdr:col>
      <xdr:colOff>1524000</xdr:colOff>
      <xdr:row>27</xdr:row>
      <xdr:rowOff>28575</xdr:rowOff>
    </xdr:to>
    <xdr:cxnSp macro="">
      <xdr:nvCxnSpPr>
        <xdr:cNvPr id="23" name="直線矢印コネクタ 22">
          <a:extLst>
            <a:ext uri="{FF2B5EF4-FFF2-40B4-BE49-F238E27FC236}">
              <a16:creationId xmlns:a16="http://schemas.microsoft.com/office/drawing/2014/main" id="{00000000-0008-0000-1500-000017000000}"/>
            </a:ext>
          </a:extLst>
        </xdr:cNvPr>
        <xdr:cNvCxnSpPr/>
      </xdr:nvCxnSpPr>
      <xdr:spPr>
        <a:xfrm>
          <a:off x="1847850" y="4238624"/>
          <a:ext cx="19050" cy="1352551"/>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904875</xdr:colOff>
      <xdr:row>18</xdr:row>
      <xdr:rowOff>152400</xdr:rowOff>
    </xdr:from>
    <xdr:to>
      <xdr:col>3</xdr:col>
      <xdr:colOff>923925</xdr:colOff>
      <xdr:row>27</xdr:row>
      <xdr:rowOff>47626</xdr:rowOff>
    </xdr:to>
    <xdr:cxnSp macro="">
      <xdr:nvCxnSpPr>
        <xdr:cNvPr id="25" name="直線矢印コネクタ 24">
          <a:extLst>
            <a:ext uri="{FF2B5EF4-FFF2-40B4-BE49-F238E27FC236}">
              <a16:creationId xmlns:a16="http://schemas.microsoft.com/office/drawing/2014/main" id="{00000000-0008-0000-1500-000019000000}"/>
            </a:ext>
          </a:extLst>
        </xdr:cNvPr>
        <xdr:cNvCxnSpPr/>
      </xdr:nvCxnSpPr>
      <xdr:spPr>
        <a:xfrm>
          <a:off x="4391025" y="4257675"/>
          <a:ext cx="19050" cy="1190626"/>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104776</xdr:colOff>
      <xdr:row>30</xdr:row>
      <xdr:rowOff>19049</xdr:rowOff>
    </xdr:from>
    <xdr:to>
      <xdr:col>9</xdr:col>
      <xdr:colOff>638175</xdr:colOff>
      <xdr:row>60</xdr:row>
      <xdr:rowOff>95250</xdr:rowOff>
    </xdr:to>
    <xdr:sp macro="" textlink="">
      <xdr:nvSpPr>
        <xdr:cNvPr id="13" name="テキスト ボックス 12">
          <a:extLst>
            <a:ext uri="{FF2B5EF4-FFF2-40B4-BE49-F238E27FC236}">
              <a16:creationId xmlns:a16="http://schemas.microsoft.com/office/drawing/2014/main" id="{00000000-0008-0000-1600-00000D000000}"/>
            </a:ext>
          </a:extLst>
        </xdr:cNvPr>
        <xdr:cNvSpPr txBox="1"/>
      </xdr:nvSpPr>
      <xdr:spPr>
        <a:xfrm>
          <a:off x="104776" y="5000624"/>
          <a:ext cx="6705599" cy="493395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b="0">
              <a:latin typeface="ＭＳ ゴシック" panose="020B0609070205080204" pitchFamily="49" charset="-128"/>
              <a:ea typeface="ＭＳ ゴシック" panose="020B0609070205080204" pitchFamily="49" charset="-128"/>
            </a:rPr>
            <a:t>　当院をご利用いただく患者さん及びご家族のみなさまからの、治療や入院生活、医療安全などさまざまなご相談やご意見を受け付けております。お気軽にご利用ください。</a:t>
          </a:r>
          <a:endParaRPr kumimoji="1" lang="en-US" altLang="ja-JP" sz="1800" b="0">
            <a:latin typeface="ＭＳ ゴシック" panose="020B0609070205080204" pitchFamily="49" charset="-128"/>
            <a:ea typeface="ＭＳ ゴシック" panose="020B0609070205080204" pitchFamily="49" charset="-128"/>
          </a:endParaRPr>
        </a:p>
        <a:p>
          <a:pPr algn="l"/>
          <a:endParaRPr kumimoji="1" lang="en-US" altLang="ja-JP" sz="1800" b="0">
            <a:latin typeface="ＭＳ ゴシック" panose="020B0609070205080204" pitchFamily="49" charset="-128"/>
            <a:ea typeface="ＭＳ ゴシック" panose="020B0609070205080204" pitchFamily="49" charset="-128"/>
          </a:endParaRPr>
        </a:p>
        <a:p>
          <a:pPr algn="ctr"/>
          <a:r>
            <a:rPr kumimoji="1" lang="ja-JP" altLang="en-US" sz="1800" b="0">
              <a:latin typeface="ＭＳ ゴシック" panose="020B0609070205080204" pitchFamily="49" charset="-128"/>
              <a:ea typeface="ＭＳ ゴシック" panose="020B0609070205080204" pitchFamily="49" charset="-128"/>
            </a:rPr>
            <a:t>相談日及び相談時間</a:t>
          </a:r>
        </a:p>
        <a:p>
          <a:pPr algn="l"/>
          <a:r>
            <a:rPr kumimoji="1" lang="ja-JP" altLang="en-US" sz="1800" b="0">
              <a:latin typeface="ＭＳ ゴシック" panose="020B0609070205080204" pitchFamily="49" charset="-128"/>
              <a:ea typeface="ＭＳ ゴシック" panose="020B0609070205080204" pitchFamily="49" charset="-128"/>
            </a:rPr>
            <a:t> </a:t>
          </a:r>
        </a:p>
        <a:p>
          <a:pPr algn="l"/>
          <a:r>
            <a:rPr kumimoji="1" lang="ja-JP" altLang="en-US" sz="1800" b="0">
              <a:solidFill>
                <a:srgbClr val="FF0000"/>
              </a:solidFill>
              <a:latin typeface="ＭＳ ゴシック" panose="020B0609070205080204" pitchFamily="49" charset="-128"/>
              <a:ea typeface="ＭＳ ゴシック" panose="020B0609070205080204" pitchFamily="49" charset="-128"/>
            </a:rPr>
            <a:t>■　月曜日～金曜日	</a:t>
          </a:r>
          <a:r>
            <a:rPr kumimoji="1" lang="en-US" altLang="ja-JP" sz="1800" b="0">
              <a:solidFill>
                <a:srgbClr val="FF0000"/>
              </a:solidFill>
              <a:latin typeface="ＭＳ ゴシック" panose="020B0609070205080204" pitchFamily="49" charset="-128"/>
              <a:ea typeface="ＭＳ ゴシック" panose="020B0609070205080204" pitchFamily="49" charset="-128"/>
            </a:rPr>
            <a:t>9:00</a:t>
          </a:r>
          <a:r>
            <a:rPr kumimoji="1" lang="ja-JP" altLang="en-US" sz="1800" b="0">
              <a:solidFill>
                <a:srgbClr val="FF0000"/>
              </a:solidFill>
              <a:latin typeface="ＭＳ ゴシック" panose="020B0609070205080204" pitchFamily="49" charset="-128"/>
              <a:ea typeface="ＭＳ ゴシック" panose="020B0609070205080204" pitchFamily="49" charset="-128"/>
            </a:rPr>
            <a:t>～</a:t>
          </a:r>
          <a:r>
            <a:rPr kumimoji="1" lang="en-US" altLang="ja-JP" sz="1800" b="0">
              <a:solidFill>
                <a:srgbClr val="FF0000"/>
              </a:solidFill>
              <a:latin typeface="ＭＳ ゴシック" panose="020B0609070205080204" pitchFamily="49" charset="-128"/>
              <a:ea typeface="ＭＳ ゴシック" panose="020B0609070205080204" pitchFamily="49" charset="-128"/>
            </a:rPr>
            <a:t>17:00</a:t>
          </a:r>
        </a:p>
        <a:p>
          <a:pPr algn="l"/>
          <a:r>
            <a:rPr kumimoji="1" lang="ja-JP" altLang="en-US" sz="1800" b="0">
              <a:solidFill>
                <a:srgbClr val="FF0000"/>
              </a:solidFill>
              <a:latin typeface="ＭＳ ゴシック" panose="020B0609070205080204" pitchFamily="49" charset="-128"/>
              <a:ea typeface="ＭＳ ゴシック" panose="020B0609070205080204" pitchFamily="49" charset="-128"/>
            </a:rPr>
            <a:t>■　土曜日		</a:t>
          </a:r>
          <a:r>
            <a:rPr kumimoji="1" lang="en-US" altLang="ja-JP" sz="1800" b="0">
              <a:solidFill>
                <a:srgbClr val="FF0000"/>
              </a:solidFill>
              <a:latin typeface="ＭＳ ゴシック" panose="020B0609070205080204" pitchFamily="49" charset="-128"/>
              <a:ea typeface="ＭＳ ゴシック" panose="020B0609070205080204" pitchFamily="49" charset="-128"/>
            </a:rPr>
            <a:t>9:00</a:t>
          </a:r>
          <a:r>
            <a:rPr kumimoji="1" lang="ja-JP" altLang="en-US" sz="1800" b="0">
              <a:solidFill>
                <a:srgbClr val="FF0000"/>
              </a:solidFill>
              <a:latin typeface="ＭＳ ゴシック" panose="020B0609070205080204" pitchFamily="49" charset="-128"/>
              <a:ea typeface="ＭＳ ゴシック" panose="020B0609070205080204" pitchFamily="49" charset="-128"/>
            </a:rPr>
            <a:t>～</a:t>
          </a:r>
          <a:r>
            <a:rPr kumimoji="1" lang="en-US" altLang="ja-JP" sz="1800" b="0">
              <a:solidFill>
                <a:srgbClr val="FF0000"/>
              </a:solidFill>
              <a:latin typeface="ＭＳ ゴシック" panose="020B0609070205080204" pitchFamily="49" charset="-128"/>
              <a:ea typeface="ＭＳ ゴシック" panose="020B0609070205080204" pitchFamily="49" charset="-128"/>
            </a:rPr>
            <a:t>12:00</a:t>
          </a:r>
          <a:r>
            <a:rPr kumimoji="1" lang="ja-JP" altLang="en-US" sz="1800" b="0">
              <a:solidFill>
                <a:srgbClr val="FF0000"/>
              </a:solidFill>
              <a:latin typeface="ＭＳ ゴシック" panose="020B0609070205080204" pitchFamily="49" charset="-128"/>
              <a:ea typeface="ＭＳ ゴシック" panose="020B0609070205080204" pitchFamily="49" charset="-128"/>
            </a:rPr>
            <a:t>　</a:t>
          </a:r>
        </a:p>
        <a:p>
          <a:pPr algn="l"/>
          <a:r>
            <a:rPr kumimoji="1" lang="ja-JP" altLang="en-US" sz="1800" b="0">
              <a:solidFill>
                <a:srgbClr val="FF0000"/>
              </a:solidFill>
              <a:latin typeface="ＭＳ ゴシック" panose="020B0609070205080204" pitchFamily="49" charset="-128"/>
              <a:ea typeface="ＭＳ ゴシック" panose="020B0609070205080204" pitchFamily="49" charset="-128"/>
            </a:rPr>
            <a:t>■　場所		外来棟　</a:t>
          </a:r>
          <a:r>
            <a:rPr kumimoji="1" lang="en-US" altLang="ja-JP" sz="1800" b="0">
              <a:solidFill>
                <a:srgbClr val="FF0000"/>
              </a:solidFill>
              <a:latin typeface="ＭＳ ゴシック" panose="020B0609070205080204" pitchFamily="49" charset="-128"/>
              <a:ea typeface="ＭＳ ゴシック" panose="020B0609070205080204" pitchFamily="49" charset="-128"/>
            </a:rPr>
            <a:t>1F</a:t>
          </a:r>
          <a:r>
            <a:rPr kumimoji="1" lang="ja-JP" altLang="en-US" sz="1800" b="0">
              <a:solidFill>
                <a:srgbClr val="FF0000"/>
              </a:solidFill>
              <a:latin typeface="ＭＳ ゴシック" panose="020B0609070205080204" pitchFamily="49" charset="-128"/>
              <a:ea typeface="ＭＳ ゴシック" panose="020B0609070205080204" pitchFamily="49" charset="-128"/>
            </a:rPr>
            <a:t>　患者相談室</a:t>
          </a:r>
        </a:p>
        <a:p>
          <a:pPr algn="l"/>
          <a:r>
            <a:rPr kumimoji="1" lang="ja-JP" altLang="en-US" sz="1800" b="0">
              <a:solidFill>
                <a:srgbClr val="FF0000"/>
              </a:solidFill>
              <a:latin typeface="ＭＳ ゴシック" panose="020B0609070205080204" pitchFamily="49" charset="-128"/>
              <a:ea typeface="ＭＳ ゴシック" panose="020B0609070205080204" pitchFamily="49" charset="-128"/>
            </a:rPr>
            <a:t>■　窓口責任者		○○　○○</a:t>
          </a:r>
        </a:p>
        <a:p>
          <a:pPr algn="l"/>
          <a:endParaRPr kumimoji="1" lang="ja-JP" altLang="en-US" sz="1800" b="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0</xdr:colOff>
      <xdr:row>0</xdr:row>
      <xdr:rowOff>0</xdr:rowOff>
    </xdr:from>
    <xdr:to>
      <xdr:col>9</xdr:col>
      <xdr:colOff>676275</xdr:colOff>
      <xdr:row>4</xdr:row>
      <xdr:rowOff>142875</xdr:rowOff>
    </xdr:to>
    <xdr:sp macro="" textlink="">
      <xdr:nvSpPr>
        <xdr:cNvPr id="9" name="角丸四角形 8">
          <a:extLst>
            <a:ext uri="{FF2B5EF4-FFF2-40B4-BE49-F238E27FC236}">
              <a16:creationId xmlns:a16="http://schemas.microsoft.com/office/drawing/2014/main" id="{00000000-0008-0000-1600-000009000000}"/>
            </a:ext>
          </a:extLst>
        </xdr:cNvPr>
        <xdr:cNvSpPr/>
      </xdr:nvSpPr>
      <xdr:spPr>
        <a:xfrm>
          <a:off x="0" y="0"/>
          <a:ext cx="6848475" cy="914400"/>
        </a:xfrm>
        <a:prstGeom prst="roundRect">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3000"/>
            </a:lnSpc>
            <a:spcAft>
              <a:spcPts val="0"/>
            </a:spcAft>
          </a:pPr>
          <a:r>
            <a:rPr lang="ja-JP" sz="2400" kern="100">
              <a:effectLst/>
              <a:ea typeface="ＭＳ ゴシック" panose="020B0609070205080204" pitchFamily="49" charset="-128"/>
              <a:cs typeface="Times New Roman" panose="02020603050405020304" pitchFamily="18" charset="0"/>
            </a:rPr>
            <a:t>特定行為に係る看護師の研修に</a:t>
          </a:r>
          <a:endParaRPr lang="ja-JP" sz="1050" kern="100">
            <a:effectLst/>
            <a:ea typeface="ＭＳ 明朝" panose="02020609040205080304" pitchFamily="17" charset="-128"/>
            <a:cs typeface="Times New Roman" panose="02020603050405020304" pitchFamily="18" charset="0"/>
          </a:endParaRPr>
        </a:p>
        <a:p>
          <a:pPr algn="ctr">
            <a:lnSpc>
              <a:spcPts val="3000"/>
            </a:lnSpc>
            <a:spcAft>
              <a:spcPts val="0"/>
            </a:spcAft>
          </a:pPr>
          <a:r>
            <a:rPr lang="ja-JP" sz="2400" kern="100">
              <a:effectLst/>
              <a:ea typeface="ＭＳ ゴシック" panose="020B0609070205080204" pitchFamily="49" charset="-128"/>
              <a:cs typeface="Times New Roman" panose="02020603050405020304" pitchFamily="18" charset="0"/>
            </a:rPr>
            <a:t>ご理解、ご協力をお願いいたします</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0</xdr:col>
      <xdr:colOff>38101</xdr:colOff>
      <xdr:row>7</xdr:row>
      <xdr:rowOff>95249</xdr:rowOff>
    </xdr:from>
    <xdr:to>
      <xdr:col>9</xdr:col>
      <xdr:colOff>638175</xdr:colOff>
      <xdr:row>27</xdr:row>
      <xdr:rowOff>57150</xdr:rowOff>
    </xdr:to>
    <xdr:sp macro="" textlink="">
      <xdr:nvSpPr>
        <xdr:cNvPr id="10" name="テキスト ボックス 9">
          <a:extLst>
            <a:ext uri="{FF2B5EF4-FFF2-40B4-BE49-F238E27FC236}">
              <a16:creationId xmlns:a16="http://schemas.microsoft.com/office/drawing/2014/main" id="{00000000-0008-0000-1600-00000A000000}"/>
            </a:ext>
          </a:extLst>
        </xdr:cNvPr>
        <xdr:cNvSpPr txBox="1"/>
      </xdr:nvSpPr>
      <xdr:spPr>
        <a:xfrm>
          <a:off x="38101" y="1352549"/>
          <a:ext cx="6772274" cy="32004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latin typeface="ＭＳ ゴシック" panose="020B0609070205080204" pitchFamily="49" charset="-128"/>
              <a:ea typeface="ＭＳ ゴシック" panose="020B0609070205080204" pitchFamily="49" charset="-128"/>
            </a:rPr>
            <a:t>　</a:t>
          </a:r>
          <a:r>
            <a:rPr kumimoji="1" lang="ja-JP" altLang="en-US" sz="1400" b="0">
              <a:latin typeface="ＭＳ ゴシック" panose="020B0609070205080204" pitchFamily="49" charset="-128"/>
              <a:ea typeface="ＭＳ ゴシック" panose="020B0609070205080204" pitchFamily="49" charset="-128"/>
            </a:rPr>
            <a:t>当院は、厚生労働省「特定行為に係る看護師の研修制度」の協力施設です。</a:t>
          </a:r>
          <a:endParaRPr kumimoji="1" lang="en-US" altLang="ja-JP" sz="1400" b="0">
            <a:latin typeface="ＭＳ ゴシック" panose="020B0609070205080204" pitchFamily="49" charset="-128"/>
            <a:ea typeface="ＭＳ ゴシック" panose="020B0609070205080204" pitchFamily="49" charset="-128"/>
          </a:endParaRPr>
        </a:p>
        <a:p>
          <a:pPr algn="l"/>
          <a:endParaRPr kumimoji="1" lang="ja-JP" altLang="en-US" sz="1400" b="0">
            <a:latin typeface="ＭＳ ゴシック" panose="020B0609070205080204" pitchFamily="49" charset="-128"/>
            <a:ea typeface="ＭＳ ゴシック" panose="020B0609070205080204" pitchFamily="49" charset="-128"/>
          </a:endParaRPr>
        </a:p>
        <a:p>
          <a:pPr algn="l"/>
          <a:r>
            <a:rPr kumimoji="1" lang="ja-JP" altLang="en-US" sz="1400" b="0">
              <a:latin typeface="ＭＳ ゴシック" panose="020B0609070205080204" pitchFamily="49" charset="-128"/>
              <a:ea typeface="ＭＳ ゴシック" panose="020B0609070205080204" pitchFamily="49" charset="-128"/>
            </a:rPr>
            <a:t>　看護師として一定の経験を有し、かつ専門的な研修を受けた者が、実習で医師の指示を受け、特定の医行為を実施することがあります。</a:t>
          </a:r>
        </a:p>
        <a:p>
          <a:pPr algn="l"/>
          <a:endParaRPr kumimoji="1" lang="en-US" altLang="ja-JP" sz="1400" b="0">
            <a:latin typeface="ＭＳ ゴシック" panose="020B0609070205080204" pitchFamily="49" charset="-128"/>
            <a:ea typeface="ＭＳ ゴシック" panose="020B0609070205080204" pitchFamily="49" charset="-128"/>
          </a:endParaRPr>
        </a:p>
        <a:p>
          <a:pPr algn="l"/>
          <a:r>
            <a:rPr kumimoji="1" lang="ja-JP" altLang="en-US" sz="1400" b="0">
              <a:latin typeface="ＭＳ ゴシック" panose="020B0609070205080204" pitchFamily="49" charset="-128"/>
              <a:ea typeface="ＭＳ ゴシック" panose="020B0609070205080204" pitchFamily="49" charset="-128"/>
            </a:rPr>
            <a:t>　医師と連携し安全には十分配慮して行いますが、患者さんはいつでも拒否を申し出ることができ、それにより何ら不利益を被ることはありません。</a:t>
          </a:r>
        </a:p>
        <a:p>
          <a:pPr algn="l"/>
          <a:endParaRPr kumimoji="1" lang="en-US" altLang="ja-JP" sz="1400" b="0">
            <a:latin typeface="ＭＳ ゴシック" panose="020B0609070205080204" pitchFamily="49" charset="-128"/>
            <a:ea typeface="ＭＳ ゴシック" panose="020B0609070205080204" pitchFamily="49" charset="-128"/>
          </a:endParaRPr>
        </a:p>
        <a:p>
          <a:pPr algn="l"/>
          <a:r>
            <a:rPr kumimoji="1" lang="ja-JP" altLang="en-US" sz="1400" b="0">
              <a:latin typeface="ＭＳ ゴシック" panose="020B0609070205080204" pitchFamily="49" charset="-128"/>
              <a:ea typeface="ＭＳ ゴシック" panose="020B0609070205080204" pitchFamily="49" charset="-128"/>
            </a:rPr>
            <a:t>　何卒、ご理解とご協力をお願いいたします。</a:t>
          </a:r>
        </a:p>
        <a:p>
          <a:pPr algn="l"/>
          <a:r>
            <a:rPr kumimoji="1" lang="ja-JP" altLang="en-US" sz="1400" b="0">
              <a:latin typeface="ＭＳ ゴシック" panose="020B0609070205080204" pitchFamily="49" charset="-128"/>
              <a:ea typeface="ＭＳ ゴシック" panose="020B0609070205080204" pitchFamily="49" charset="-128"/>
            </a:rPr>
            <a:t> </a:t>
          </a:r>
        </a:p>
        <a:p>
          <a:pPr algn="l"/>
          <a:r>
            <a:rPr kumimoji="1" lang="ja-JP" altLang="en-US" sz="1400" b="0">
              <a:latin typeface="ＭＳ ゴシック" panose="020B0609070205080204" pitchFamily="49" charset="-128"/>
              <a:ea typeface="ＭＳ ゴシック" panose="020B0609070205080204" pitchFamily="49" charset="-128"/>
            </a:rPr>
            <a:t>「特定行為に係る看護師の研修」についてご相談がある場合には、下記患者相談窓口をご利用ください。</a:t>
          </a:r>
        </a:p>
        <a:p>
          <a:pPr algn="l"/>
          <a:endParaRPr kumimoji="1" lang="en-US" altLang="ja-JP" sz="1400" b="0">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561975</xdr:colOff>
      <xdr:row>27</xdr:row>
      <xdr:rowOff>66675</xdr:rowOff>
    </xdr:from>
    <xdr:to>
      <xdr:col>6</xdr:col>
      <xdr:colOff>516255</xdr:colOff>
      <xdr:row>31</xdr:row>
      <xdr:rowOff>57150</xdr:rowOff>
    </xdr:to>
    <xdr:sp macro="" textlink="">
      <xdr:nvSpPr>
        <xdr:cNvPr id="12" name="正方形/長方形 11">
          <a:extLst>
            <a:ext uri="{FF2B5EF4-FFF2-40B4-BE49-F238E27FC236}">
              <a16:creationId xmlns:a16="http://schemas.microsoft.com/office/drawing/2014/main" id="{00000000-0008-0000-1600-00000C000000}"/>
            </a:ext>
          </a:extLst>
        </xdr:cNvPr>
        <xdr:cNvSpPr/>
      </xdr:nvSpPr>
      <xdr:spPr>
        <a:xfrm>
          <a:off x="1933575" y="4562475"/>
          <a:ext cx="2697480" cy="638175"/>
        </a:xfrm>
        <a:prstGeom prst="rect">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2400" kern="100">
              <a:effectLst/>
              <a:ea typeface="ＭＳ ゴシック" panose="020B0609070205080204" pitchFamily="49" charset="-128"/>
              <a:cs typeface="Times New Roman" panose="02020603050405020304" pitchFamily="18" charset="0"/>
            </a:rPr>
            <a:t>患者相談窓口</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0</xdr:col>
      <xdr:colOff>0</xdr:colOff>
      <xdr:row>62</xdr:row>
      <xdr:rowOff>85725</xdr:rowOff>
    </xdr:from>
    <xdr:to>
      <xdr:col>9</xdr:col>
      <xdr:colOff>657225</xdr:colOff>
      <xdr:row>65</xdr:row>
      <xdr:rowOff>9525</xdr:rowOff>
    </xdr:to>
    <xdr:sp macro="" textlink="">
      <xdr:nvSpPr>
        <xdr:cNvPr id="14" name="テキスト ボックス 13">
          <a:extLst>
            <a:ext uri="{FF2B5EF4-FFF2-40B4-BE49-F238E27FC236}">
              <a16:creationId xmlns:a16="http://schemas.microsoft.com/office/drawing/2014/main" id="{00000000-0008-0000-1600-00000E000000}"/>
            </a:ext>
          </a:extLst>
        </xdr:cNvPr>
        <xdr:cNvSpPr txBox="1"/>
      </xdr:nvSpPr>
      <xdr:spPr>
        <a:xfrm>
          <a:off x="0" y="10248900"/>
          <a:ext cx="6829425" cy="409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ＭＳ ゴシック" panose="020B0609070205080204" pitchFamily="49" charset="-128"/>
              <a:ea typeface="ＭＳ ゴシック" panose="020B0609070205080204" pitchFamily="49" charset="-128"/>
            </a:rPr>
            <a:t>　</a:t>
          </a:r>
          <a:r>
            <a:rPr kumimoji="1" lang="ja-JP" altLang="en-US" sz="1400" b="1">
              <a:solidFill>
                <a:srgbClr val="FF0000"/>
              </a:solidFill>
              <a:latin typeface="ＭＳ ゴシック" panose="020B0609070205080204" pitchFamily="49" charset="-128"/>
              <a:ea typeface="ＭＳ ゴシック" panose="020B0609070205080204" pitchFamily="49" charset="-128"/>
            </a:rPr>
            <a:t>医療法人●●　●●●病院</a:t>
          </a:r>
          <a:endParaRPr kumimoji="1" lang="en-US" altLang="ja-JP" sz="1400" b="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Y9-002\S_080700_Tokutei\05%20&#65320;27\05%20&#21463;&#35611;&#23529;&#26619;\03_&#23529;&#26619;\H27&#29305;&#23450;&#30475;&#35703;&#24107;%20&#21463;&#35611;&#30003;&#35531;&#32773;&#12487;&#12540;&#1247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救急領域"/>
      <sheetName val="創傷管理領域"/>
      <sheetName val="感染症管理領域"/>
      <sheetName val="リスト"/>
      <sheetName val="マスタシート"/>
      <sheetName val="選択肢リスト"/>
      <sheetName val="選択肢"/>
    </sheetNames>
    <sheetDataSet>
      <sheetData sheetId="0" refreshError="1"/>
      <sheetData sheetId="1" refreshError="1"/>
      <sheetData sheetId="2" refreshError="1"/>
      <sheetData sheetId="3">
        <row r="1">
          <cell r="A1" t="str">
            <v>①国（厚生労働省、その他）</v>
          </cell>
        </row>
        <row r="2">
          <cell r="A2" t="str">
            <v>②国公立大学法人</v>
          </cell>
        </row>
        <row r="3">
          <cell r="A3" t="str">
            <v>③独立行政法人国立病院機構</v>
          </cell>
        </row>
        <row r="4">
          <cell r="A4" t="str">
            <v>④独立行政法人労働者健康福祉機構</v>
          </cell>
        </row>
        <row r="5">
          <cell r="A5" t="str">
            <v>⑤都道府県・市町村（地方自治体）</v>
          </cell>
        </row>
        <row r="6">
          <cell r="A6" t="str">
            <v>⑥日本赤十字社</v>
          </cell>
        </row>
        <row r="7">
          <cell r="A7" t="str">
            <v>⑦済生会</v>
          </cell>
        </row>
        <row r="8">
          <cell r="A8" t="str">
            <v>⑧厚生連</v>
          </cell>
        </row>
        <row r="9">
          <cell r="A9" t="str">
            <v>⑨国民健康保険団体連合会</v>
          </cell>
        </row>
        <row r="10">
          <cell r="A10" t="str">
            <v>⑩社会保険関係団体</v>
          </cell>
        </row>
        <row r="11">
          <cell r="A11" t="str">
            <v>⑪公益法人</v>
          </cell>
        </row>
        <row r="12">
          <cell r="A12" t="str">
            <v>⑫医療法人</v>
          </cell>
        </row>
        <row r="13">
          <cell r="A13" t="str">
            <v>⑬学校法人</v>
          </cell>
        </row>
        <row r="14">
          <cell r="A14" t="str">
            <v>⑭その他の法人</v>
          </cell>
        </row>
        <row r="15">
          <cell r="A15" t="str">
            <v>⑮会社</v>
          </cell>
        </row>
        <row r="16">
          <cell r="A16" t="str">
            <v>⑯個人</v>
          </cell>
        </row>
        <row r="17">
          <cell r="A17" t="str">
            <v>⑰その他</v>
          </cell>
        </row>
      </sheetData>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5.bin"/><Relationship Id="rId4" Type="http://schemas.openxmlformats.org/officeDocument/2006/relationships/comments" Target="../comments1.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1" Type="http://schemas.openxmlformats.org/officeDocument/2006/relationships/printerSettings" Target="../printerSettings/printerSettings18.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19.bin"/><Relationship Id="rId4" Type="http://schemas.openxmlformats.org/officeDocument/2006/relationships/ctrlProp" Target="../ctrlProps/ctrlProp1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20.bin"/><Relationship Id="rId4" Type="http://schemas.openxmlformats.org/officeDocument/2006/relationships/comments" Target="../comments2.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21.bin"/><Relationship Id="rId4" Type="http://schemas.openxmlformats.org/officeDocument/2006/relationships/comments" Target="../comments3.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22.bin"/><Relationship Id="rId4" Type="http://schemas.openxmlformats.org/officeDocument/2006/relationships/comments" Target="../comments4.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23.bin"/><Relationship Id="rId4" Type="http://schemas.openxmlformats.org/officeDocument/2006/relationships/comments" Target="../comments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CFF"/>
    <pageSetUpPr fitToPage="1"/>
  </sheetPr>
  <dimension ref="A1:FQ36"/>
  <sheetViews>
    <sheetView zoomScale="90" zoomScaleNormal="90" workbookViewId="0">
      <pane xSplit="5" ySplit="1" topLeftCell="L2" activePane="bottomRight" state="frozen"/>
      <selection activeCell="O3" sqref="O3"/>
      <selection pane="topRight" activeCell="O3" sqref="O3"/>
      <selection pane="bottomLeft" activeCell="O3" sqref="O3"/>
      <selection pane="bottomRight" activeCell="O3" sqref="O3"/>
    </sheetView>
  </sheetViews>
  <sheetFormatPr defaultColWidth="12.375" defaultRowHeight="40.5" customHeight="1" x14ac:dyDescent="0.15"/>
  <cols>
    <col min="1" max="1" width="20.375" style="510" customWidth="1"/>
    <col min="2" max="2" width="8.75" style="133" customWidth="1"/>
    <col min="3" max="3" width="7.375" style="133" customWidth="1"/>
    <col min="4" max="4" width="3.875" style="421" customWidth="1"/>
    <col min="5" max="5" width="12.375" style="421"/>
    <col min="6" max="6" width="6.25" style="421" customWidth="1"/>
    <col min="7" max="7" width="20.75" style="421" customWidth="1"/>
    <col min="8" max="8" width="8.75" style="421" customWidth="1"/>
    <col min="9" max="9" width="7.375" style="421" customWidth="1"/>
    <col min="10" max="14" width="25" style="421" customWidth="1"/>
    <col min="15" max="15" width="65" style="511" customWidth="1"/>
    <col min="16" max="16" width="12" style="421" customWidth="1"/>
    <col min="17" max="17" width="25" style="421" customWidth="1"/>
    <col min="19" max="19" width="12.375" style="507"/>
  </cols>
  <sheetData>
    <row r="1" spans="1:172" s="421" customFormat="1" ht="54" x14ac:dyDescent="0.15">
      <c r="A1" s="509" t="str">
        <f>'計算用(別紙2-2)概要'!$A$1</f>
        <v>施設識別番号</v>
      </c>
      <c r="B1" s="401" t="s">
        <v>721</v>
      </c>
      <c r="C1" s="400" t="s">
        <v>694</v>
      </c>
      <c r="D1" s="432" t="s">
        <v>728</v>
      </c>
      <c r="E1" s="421" t="s">
        <v>729</v>
      </c>
      <c r="F1" s="421" t="s">
        <v>722</v>
      </c>
      <c r="G1" s="421" t="s">
        <v>723</v>
      </c>
      <c r="H1" s="421" t="s">
        <v>730</v>
      </c>
      <c r="I1" s="421" t="s">
        <v>731</v>
      </c>
      <c r="J1" s="421" t="s">
        <v>724</v>
      </c>
      <c r="K1" s="421" t="s">
        <v>732</v>
      </c>
      <c r="L1" s="421" t="s">
        <v>725</v>
      </c>
      <c r="M1" s="421" t="s">
        <v>726</v>
      </c>
      <c r="N1" s="421" t="s">
        <v>727</v>
      </c>
      <c r="O1" s="511" t="s">
        <v>733</v>
      </c>
      <c r="P1" s="421" t="s">
        <v>799</v>
      </c>
      <c r="Q1" s="421" t="s">
        <v>703</v>
      </c>
      <c r="R1" s="421" t="s">
        <v>704</v>
      </c>
      <c r="S1" s="511" t="s">
        <v>794</v>
      </c>
    </row>
    <row r="2" spans="1:172" s="421" customFormat="1" ht="13.5" x14ac:dyDescent="0.15">
      <c r="A2" s="509"/>
      <c r="B2" s="433"/>
      <c r="C2" s="432"/>
      <c r="D2" s="432"/>
      <c r="E2" s="421">
        <v>2</v>
      </c>
      <c r="F2" s="421">
        <v>3</v>
      </c>
      <c r="G2" s="421">
        <v>4</v>
      </c>
      <c r="H2" s="421">
        <v>5</v>
      </c>
      <c r="I2" s="421">
        <v>6</v>
      </c>
      <c r="J2" s="421">
        <v>7</v>
      </c>
      <c r="K2" s="421">
        <v>8</v>
      </c>
      <c r="L2" s="421">
        <v>9</v>
      </c>
      <c r="M2" s="421">
        <v>10</v>
      </c>
      <c r="N2" s="421">
        <v>11</v>
      </c>
      <c r="O2" s="511">
        <v>12</v>
      </c>
      <c r="P2" s="421">
        <v>13</v>
      </c>
      <c r="S2" s="511"/>
    </row>
    <row r="3" spans="1:172" ht="27.75" customHeight="1" x14ac:dyDescent="0.15">
      <c r="A3" s="505" t="str">
        <f>IF(E3&lt;&gt;"",'計算用(別紙2-2)概要'!$A$2,"")</f>
        <v>--</v>
      </c>
      <c r="B3" s="415"/>
      <c r="C3" s="415" t="str">
        <f>IF(E3&lt;&gt;"","1","0")</f>
        <v>1</v>
      </c>
      <c r="D3" s="416"/>
      <c r="E3" s="416" t="str">
        <f>IFERROR(VLOOKUP('計算用(別紙5) 指導者'!$N3,'計算用(別紙5) 指導者'!$B:$M,E$2,FALSE),"")</f>
        <v xml:space="preserve"> </v>
      </c>
      <c r="F3" s="416">
        <f>IFERROR(VLOOKUP('計算用(別紙5) 指導者'!$N3,'計算用(別紙5) 指導者'!$B:$M,F$2,FALSE),"")</f>
        <v>0</v>
      </c>
      <c r="G3" s="416">
        <f>IFERROR(VLOOKUP('計算用(別紙5) 指導者'!$N3,'計算用(別紙5) 指導者'!$B:$M,G$2,FALSE),"")</f>
        <v>0</v>
      </c>
      <c r="H3" s="416">
        <f>IFERROR(VLOOKUP('計算用(別紙5) 指導者'!$N3,'計算用(別紙5) 指導者'!$B:$M,H$2,FALSE),"")</f>
        <v>0</v>
      </c>
      <c r="I3" s="416" t="str">
        <f>IFERROR(VLOOKUP('計算用(別紙5) 指導者'!$N3,'計算用(別紙5) 指導者'!$B:$M,I$2,FALSE),"")</f>
        <v/>
      </c>
      <c r="J3" s="416" t="str">
        <f>IFERROR(VLOOKUP('計算用(別紙5) 指導者'!$N3,'計算用(別紙5) 指導者'!$B:$M,J$2,FALSE),"")</f>
        <v/>
      </c>
      <c r="K3" s="416">
        <f>IFERROR(VLOOKUP('計算用(別紙5) 指導者'!$N3,'計算用(別紙5) 指導者'!$B:$M,K$2,FALSE),"")</f>
        <v>0</v>
      </c>
      <c r="L3" s="416" t="str">
        <f>IFERROR(VLOOKUP('計算用(別紙5) 指導者'!$N3,'計算用(別紙5) 指導者'!$B:$M,L$2,FALSE),"")</f>
        <v/>
      </c>
      <c r="M3" s="416" t="str">
        <f>IFERROR(VLOOKUP('計算用(別紙5) 指導者'!$N3,'計算用(別紙5) 指導者'!$B:$M,M$2,FALSE),"")</f>
        <v/>
      </c>
      <c r="N3" s="416" t="str">
        <f>IFERROR(VLOOKUP('計算用(別紙5) 指導者'!$N3,'計算用(別紙5) 指導者'!$B:$M,N$2,FALSE),"")</f>
        <v/>
      </c>
      <c r="O3" s="512" t="str">
        <f>IFERROR(VLOOKUP('計算用(別紙5) 指導者'!$N3,'計算用(別紙5) 指導者'!$B:$M,O$2,FALSE),"")</f>
        <v/>
      </c>
      <c r="P3" s="512">
        <f>IF(E3&lt;&gt;"",【入力】別紙5!D76,"")</f>
        <v>0</v>
      </c>
      <c r="Q3" s="416"/>
      <c r="R3" s="416"/>
      <c r="S3" s="512">
        <f>IF(E3&lt;&gt;"",'計算用(別紙2-2)概要'!$R$2,"")</f>
        <v>0</v>
      </c>
      <c r="FD3" s="421"/>
      <c r="FE3" s="421"/>
      <c r="FF3" s="421"/>
      <c r="FG3" s="421"/>
      <c r="FH3" s="421"/>
      <c r="FI3" s="421"/>
      <c r="FJ3" s="421"/>
      <c r="FK3" s="421"/>
      <c r="FL3" s="421"/>
      <c r="FM3" s="421"/>
      <c r="FN3" s="421"/>
      <c r="FO3" s="421"/>
      <c r="FP3" s="421"/>
    </row>
    <row r="4" spans="1:172" ht="27.75" customHeight="1" x14ac:dyDescent="0.15">
      <c r="A4" s="505" t="str">
        <f>IF(E4&lt;&gt;"",'計算用(別紙2-2)概要'!$A$2,"")</f>
        <v/>
      </c>
      <c r="B4" s="415"/>
      <c r="C4" s="415" t="str">
        <f t="shared" ref="C4:C22" si="0">IF(E4&lt;&gt;"","1","0")</f>
        <v>0</v>
      </c>
      <c r="D4" s="416"/>
      <c r="E4" s="416" t="str">
        <f>IFERROR(VLOOKUP('計算用(別紙5) 指導者'!$N4,'計算用(別紙5) 指導者'!$B:$M,E$2,FALSE),"")</f>
        <v/>
      </c>
      <c r="F4" s="416" t="str">
        <f>IFERROR(VLOOKUP('計算用(別紙5) 指導者'!$N4,'計算用(別紙5) 指導者'!$B:$M,F$2,FALSE),"")</f>
        <v/>
      </c>
      <c r="G4" s="416" t="str">
        <f>IFERROR(VLOOKUP('計算用(別紙5) 指導者'!$N4,'計算用(別紙5) 指導者'!$B:$M,G$2,FALSE),"")</f>
        <v/>
      </c>
      <c r="H4" s="416" t="str">
        <f>IFERROR(VLOOKUP('計算用(別紙5) 指導者'!$N4,'計算用(別紙5) 指導者'!$B:$M,H$2,FALSE),"")</f>
        <v/>
      </c>
      <c r="I4" s="416" t="str">
        <f>IFERROR(VLOOKUP('計算用(別紙5) 指導者'!$N4,'計算用(別紙5) 指導者'!$B:$M,I$2,FALSE),"")</f>
        <v/>
      </c>
      <c r="J4" s="416" t="str">
        <f>IFERROR(VLOOKUP('計算用(別紙5) 指導者'!$N4,'計算用(別紙5) 指導者'!$B:$M,J$2,FALSE),"")</f>
        <v/>
      </c>
      <c r="K4" s="416" t="str">
        <f>IFERROR(VLOOKUP('計算用(別紙5) 指導者'!$N4,'計算用(別紙5) 指導者'!$B:$M,K$2,FALSE),"")</f>
        <v/>
      </c>
      <c r="L4" s="416" t="str">
        <f>IFERROR(VLOOKUP('計算用(別紙5) 指導者'!$N4,'計算用(別紙5) 指導者'!$B:$M,L$2,FALSE),"")</f>
        <v/>
      </c>
      <c r="M4" s="416" t="str">
        <f>IFERROR(VLOOKUP('計算用(別紙5) 指導者'!$N4,'計算用(別紙5) 指導者'!$B:$M,M$2,FALSE),"")</f>
        <v/>
      </c>
      <c r="N4" s="416" t="str">
        <f>IFERROR(VLOOKUP('計算用(別紙5) 指導者'!$N4,'計算用(別紙5) 指導者'!$B:$M,N$2,FALSE),"")</f>
        <v/>
      </c>
      <c r="O4" s="512" t="str">
        <f>IFERROR(VLOOKUP('計算用(別紙5) 指導者'!$N4,'計算用(別紙5) 指導者'!$B:$M,O$2,FALSE),"")</f>
        <v/>
      </c>
      <c r="P4" s="416" t="str">
        <f>IF(E4&lt;&gt;"",【入力】別紙5!I76,"")</f>
        <v/>
      </c>
      <c r="Q4" s="416"/>
      <c r="R4" s="416"/>
      <c r="S4" s="512" t="str">
        <f>IF(E4&lt;&gt;"",'計算用(別紙2-2)概要'!$R$2,"")</f>
        <v/>
      </c>
      <c r="FD4" s="421"/>
      <c r="FE4" s="421"/>
      <c r="FF4" s="421"/>
      <c r="FG4" s="421"/>
      <c r="FH4" s="421"/>
      <c r="FI4" s="421"/>
      <c r="FJ4" s="421"/>
      <c r="FK4" s="421"/>
      <c r="FL4" s="421"/>
      <c r="FM4" s="421"/>
      <c r="FN4" s="421"/>
      <c r="FO4" s="421"/>
      <c r="FP4" s="421"/>
    </row>
    <row r="5" spans="1:172" ht="27.75" customHeight="1" x14ac:dyDescent="0.15">
      <c r="A5" s="505" t="str">
        <f>IF(E5&lt;&gt;"",'計算用(別紙2-2)概要'!$A$2,"")</f>
        <v/>
      </c>
      <c r="B5" s="415"/>
      <c r="C5" s="415" t="str">
        <f t="shared" si="0"/>
        <v>0</v>
      </c>
      <c r="D5" s="416"/>
      <c r="E5" s="416" t="str">
        <f>IFERROR(VLOOKUP('計算用(別紙5) 指導者'!$N5,'計算用(別紙5) 指導者'!$B:$M,E$2,FALSE),"")</f>
        <v/>
      </c>
      <c r="F5" s="416" t="str">
        <f>IFERROR(VLOOKUP('計算用(別紙5) 指導者'!$N5,'計算用(別紙5) 指導者'!$B:$M,F$2,FALSE),"")</f>
        <v/>
      </c>
      <c r="G5" s="416" t="str">
        <f>IFERROR(VLOOKUP('計算用(別紙5) 指導者'!$N5,'計算用(別紙5) 指導者'!$B:$M,G$2,FALSE),"")</f>
        <v/>
      </c>
      <c r="H5" s="416" t="str">
        <f>IFERROR(VLOOKUP('計算用(別紙5) 指導者'!$N5,'計算用(別紙5) 指導者'!$B:$M,H$2,FALSE),"")</f>
        <v/>
      </c>
      <c r="I5" s="416" t="str">
        <f>IFERROR(VLOOKUP('計算用(別紙5) 指導者'!$N5,'計算用(別紙5) 指導者'!$B:$M,I$2,FALSE),"")</f>
        <v/>
      </c>
      <c r="J5" s="416" t="str">
        <f>IFERROR(VLOOKUP('計算用(別紙5) 指導者'!$N5,'計算用(別紙5) 指導者'!$B:$M,J$2,FALSE),"")</f>
        <v/>
      </c>
      <c r="K5" s="416" t="str">
        <f>IFERROR(VLOOKUP('計算用(別紙5) 指導者'!$N5,'計算用(別紙5) 指導者'!$B:$M,K$2,FALSE),"")</f>
        <v/>
      </c>
      <c r="L5" s="416" t="str">
        <f>IFERROR(VLOOKUP('計算用(別紙5) 指導者'!$N5,'計算用(別紙5) 指導者'!$B:$M,L$2,FALSE),"")</f>
        <v/>
      </c>
      <c r="M5" s="416" t="str">
        <f>IFERROR(VLOOKUP('計算用(別紙5) 指導者'!$N5,'計算用(別紙5) 指導者'!$B:$M,M$2,FALSE),"")</f>
        <v/>
      </c>
      <c r="N5" s="416" t="str">
        <f>IFERROR(VLOOKUP('計算用(別紙5) 指導者'!$N5,'計算用(別紙5) 指導者'!$B:$M,N$2,FALSE),"")</f>
        <v/>
      </c>
      <c r="O5" s="512" t="str">
        <f>IFERROR(VLOOKUP('計算用(別紙5) 指導者'!$N5,'計算用(別紙5) 指導者'!$B:$M,O$2,FALSE),"")</f>
        <v/>
      </c>
      <c r="P5" s="416" t="str">
        <f>IF(E5&lt;&gt;"",【入力】別紙5!N76,"")</f>
        <v/>
      </c>
      <c r="Q5" s="416"/>
      <c r="R5" s="416"/>
      <c r="S5" s="512" t="str">
        <f>IF(E5&lt;&gt;"",'計算用(別紙2-2)概要'!$R$2,"")</f>
        <v/>
      </c>
      <c r="FD5" s="421"/>
      <c r="FE5" s="421"/>
      <c r="FF5" s="421"/>
      <c r="FG5" s="421"/>
      <c r="FH5" s="421"/>
      <c r="FI5" s="421"/>
      <c r="FJ5" s="421"/>
      <c r="FK5" s="421"/>
      <c r="FL5" s="421"/>
      <c r="FM5" s="421"/>
      <c r="FN5" s="421"/>
      <c r="FO5" s="421"/>
      <c r="FP5" s="421"/>
    </row>
    <row r="6" spans="1:172" ht="27.75" customHeight="1" x14ac:dyDescent="0.15">
      <c r="A6" s="505" t="str">
        <f>IF(E6&lt;&gt;"",'計算用(別紙2-2)概要'!$A$2,"")</f>
        <v/>
      </c>
      <c r="B6" s="415"/>
      <c r="C6" s="415" t="str">
        <f t="shared" si="0"/>
        <v>0</v>
      </c>
      <c r="D6" s="416"/>
      <c r="E6" s="416" t="str">
        <f>IFERROR(VLOOKUP('計算用(別紙5) 指導者'!$N6,'計算用(別紙5) 指導者'!$B:$M,E$2,FALSE),"")</f>
        <v/>
      </c>
      <c r="F6" s="416" t="str">
        <f>IFERROR(VLOOKUP('計算用(別紙5) 指導者'!$N6,'計算用(別紙5) 指導者'!$B:$M,F$2,FALSE),"")</f>
        <v/>
      </c>
      <c r="G6" s="416" t="str">
        <f>IFERROR(VLOOKUP('計算用(別紙5) 指導者'!$N6,'計算用(別紙5) 指導者'!$B:$M,G$2,FALSE),"")</f>
        <v/>
      </c>
      <c r="H6" s="416" t="str">
        <f>IFERROR(VLOOKUP('計算用(別紙5) 指導者'!$N6,'計算用(別紙5) 指導者'!$B:$M,H$2,FALSE),"")</f>
        <v/>
      </c>
      <c r="I6" s="416" t="str">
        <f>IFERROR(VLOOKUP('計算用(別紙5) 指導者'!$N6,'計算用(別紙5) 指導者'!$B:$M,I$2,FALSE),"")</f>
        <v/>
      </c>
      <c r="J6" s="416" t="str">
        <f>IFERROR(VLOOKUP('計算用(別紙5) 指導者'!$N6,'計算用(別紙5) 指導者'!$B:$M,J$2,FALSE),"")</f>
        <v/>
      </c>
      <c r="K6" s="416" t="str">
        <f>IFERROR(VLOOKUP('計算用(別紙5) 指導者'!$N6,'計算用(別紙5) 指導者'!$B:$M,K$2,FALSE),"")</f>
        <v/>
      </c>
      <c r="L6" s="416" t="str">
        <f>IFERROR(VLOOKUP('計算用(別紙5) 指導者'!$N6,'計算用(別紙5) 指導者'!$B:$M,L$2,FALSE),"")</f>
        <v/>
      </c>
      <c r="M6" s="416" t="str">
        <f>IFERROR(VLOOKUP('計算用(別紙5) 指導者'!$N6,'計算用(別紙5) 指導者'!$B:$M,M$2,FALSE),"")</f>
        <v/>
      </c>
      <c r="N6" s="416" t="str">
        <f>IFERROR(VLOOKUP('計算用(別紙5) 指導者'!$N6,'計算用(別紙5) 指導者'!$B:$M,N$2,FALSE),"")</f>
        <v/>
      </c>
      <c r="O6" s="512" t="str">
        <f>IFERROR(VLOOKUP('計算用(別紙5) 指導者'!$N6,'計算用(別紙5) 指導者'!$B:$M,O$2,FALSE),"")</f>
        <v/>
      </c>
      <c r="P6" s="416" t="str">
        <f>IF(E6&lt;&gt;"",【入力】別紙5!S76,"")</f>
        <v/>
      </c>
      <c r="Q6" s="416"/>
      <c r="R6" s="416"/>
      <c r="S6" s="512" t="str">
        <f>IF(E6&lt;&gt;"",'計算用(別紙2-2)概要'!$R$2,"")</f>
        <v/>
      </c>
      <c r="FD6" s="421"/>
      <c r="FE6" s="421"/>
      <c r="FF6" s="421"/>
      <c r="FG6" s="421"/>
      <c r="FH6" s="421"/>
      <c r="FI6" s="421"/>
      <c r="FJ6" s="421"/>
      <c r="FK6" s="421"/>
      <c r="FL6" s="421"/>
      <c r="FM6" s="421"/>
      <c r="FN6" s="421"/>
      <c r="FO6" s="421"/>
      <c r="FP6" s="421"/>
    </row>
    <row r="7" spans="1:172" ht="27.75" customHeight="1" x14ac:dyDescent="0.15">
      <c r="A7" s="505" t="str">
        <f>IF(E7&lt;&gt;"",'計算用(別紙2-2)概要'!$A$2,"")</f>
        <v/>
      </c>
      <c r="B7" s="415"/>
      <c r="C7" s="415" t="str">
        <f t="shared" si="0"/>
        <v>0</v>
      </c>
      <c r="D7" s="416"/>
      <c r="E7" s="416" t="str">
        <f>IFERROR(VLOOKUP('計算用(別紙5) 指導者'!$N7,'計算用(別紙5) 指導者'!$B:$M,E$2,FALSE),"")</f>
        <v/>
      </c>
      <c r="F7" s="416" t="str">
        <f>IFERROR(VLOOKUP('計算用(別紙5) 指導者'!$N7,'計算用(別紙5) 指導者'!$B:$M,F$2,FALSE),"")</f>
        <v/>
      </c>
      <c r="G7" s="416" t="str">
        <f>IFERROR(VLOOKUP('計算用(別紙5) 指導者'!$N7,'計算用(別紙5) 指導者'!$B:$M,G$2,FALSE),"")</f>
        <v/>
      </c>
      <c r="H7" s="416" t="str">
        <f>IFERROR(VLOOKUP('計算用(別紙5) 指導者'!$N7,'計算用(別紙5) 指導者'!$B:$M,H$2,FALSE),"")</f>
        <v/>
      </c>
      <c r="I7" s="416" t="str">
        <f>IFERROR(VLOOKUP('計算用(別紙5) 指導者'!$N7,'計算用(別紙5) 指導者'!$B:$M,I$2,FALSE),"")</f>
        <v/>
      </c>
      <c r="J7" s="416" t="str">
        <f>IFERROR(VLOOKUP('計算用(別紙5) 指導者'!$N7,'計算用(別紙5) 指導者'!$B:$M,J$2,FALSE),"")</f>
        <v/>
      </c>
      <c r="K7" s="416" t="str">
        <f>IFERROR(VLOOKUP('計算用(別紙5) 指導者'!$N7,'計算用(別紙5) 指導者'!$B:$M,K$2,FALSE),"")</f>
        <v/>
      </c>
      <c r="L7" s="416" t="str">
        <f>IFERROR(VLOOKUP('計算用(別紙5) 指導者'!$N7,'計算用(別紙5) 指導者'!$B:$M,L$2,FALSE),"")</f>
        <v/>
      </c>
      <c r="M7" s="416" t="str">
        <f>IFERROR(VLOOKUP('計算用(別紙5) 指導者'!$N7,'計算用(別紙5) 指導者'!$B:$M,M$2,FALSE),"")</f>
        <v/>
      </c>
      <c r="N7" s="416" t="str">
        <f>IFERROR(VLOOKUP('計算用(別紙5) 指導者'!$N7,'計算用(別紙5) 指導者'!$B:$M,N$2,FALSE),"")</f>
        <v/>
      </c>
      <c r="O7" s="512" t="str">
        <f>IFERROR(VLOOKUP('計算用(別紙5) 指導者'!$N7,'計算用(別紙5) 指導者'!$B:$M,O$2,FALSE),"")</f>
        <v/>
      </c>
      <c r="P7" s="416" t="str">
        <f>IF(E7&lt;&gt;"",【入力】別紙5!X76,"")</f>
        <v/>
      </c>
      <c r="Q7" s="416"/>
      <c r="R7" s="416"/>
      <c r="S7" s="512" t="str">
        <f>IF(E7&lt;&gt;"",'計算用(別紙2-2)概要'!$R$2,"")</f>
        <v/>
      </c>
      <c r="FD7" s="421"/>
      <c r="FE7" s="421"/>
      <c r="FF7" s="421"/>
      <c r="FG7" s="421"/>
      <c r="FH7" s="421"/>
      <c r="FI7" s="421"/>
      <c r="FJ7" s="421"/>
      <c r="FK7" s="421"/>
      <c r="FL7" s="421"/>
      <c r="FM7" s="421"/>
      <c r="FN7" s="421"/>
      <c r="FO7" s="421"/>
      <c r="FP7" s="421"/>
    </row>
    <row r="8" spans="1:172" ht="27.75" customHeight="1" x14ac:dyDescent="0.15">
      <c r="A8" s="505" t="str">
        <f>IF(E8&lt;&gt;"",'計算用(別紙2-2)概要'!$A$2,"")</f>
        <v/>
      </c>
      <c r="B8" s="415"/>
      <c r="C8" s="415" t="str">
        <f t="shared" si="0"/>
        <v>0</v>
      </c>
      <c r="D8" s="416"/>
      <c r="E8" s="416" t="str">
        <f>IFERROR(VLOOKUP('計算用(別紙5) 指導者'!$N8,'計算用(別紙5) 指導者'!$B:$M,E$2,FALSE),"")</f>
        <v/>
      </c>
      <c r="F8" s="416" t="str">
        <f>IFERROR(VLOOKUP('計算用(別紙5) 指導者'!$N8,'計算用(別紙5) 指導者'!$B:$M,F$2,FALSE),"")</f>
        <v/>
      </c>
      <c r="G8" s="416" t="str">
        <f>IFERROR(VLOOKUP('計算用(別紙5) 指導者'!$N8,'計算用(別紙5) 指導者'!$B:$M,G$2,FALSE),"")</f>
        <v/>
      </c>
      <c r="H8" s="416" t="str">
        <f>IFERROR(VLOOKUP('計算用(別紙5) 指導者'!$N8,'計算用(別紙5) 指導者'!$B:$M,H$2,FALSE),"")</f>
        <v/>
      </c>
      <c r="I8" s="416" t="str">
        <f>IFERROR(VLOOKUP('計算用(別紙5) 指導者'!$N8,'計算用(別紙5) 指導者'!$B:$M,I$2,FALSE),"")</f>
        <v/>
      </c>
      <c r="J8" s="416" t="str">
        <f>IFERROR(VLOOKUP('計算用(別紙5) 指導者'!$N8,'計算用(別紙5) 指導者'!$B:$M,J$2,FALSE),"")</f>
        <v/>
      </c>
      <c r="K8" s="416" t="str">
        <f>IFERROR(VLOOKUP('計算用(別紙5) 指導者'!$N8,'計算用(別紙5) 指導者'!$B:$M,K$2,FALSE),"")</f>
        <v/>
      </c>
      <c r="L8" s="416" t="str">
        <f>IFERROR(VLOOKUP('計算用(別紙5) 指導者'!$N8,'計算用(別紙5) 指導者'!$B:$M,L$2,FALSE),"")</f>
        <v/>
      </c>
      <c r="M8" s="416" t="str">
        <f>IFERROR(VLOOKUP('計算用(別紙5) 指導者'!$N8,'計算用(別紙5) 指導者'!$B:$M,M$2,FALSE),"")</f>
        <v/>
      </c>
      <c r="N8" s="416" t="str">
        <f>IFERROR(VLOOKUP('計算用(別紙5) 指導者'!$N8,'計算用(別紙5) 指導者'!$B:$M,N$2,FALSE),"")</f>
        <v/>
      </c>
      <c r="O8" s="512" t="str">
        <f>IFERROR(VLOOKUP('計算用(別紙5) 指導者'!$N8,'計算用(別紙5) 指導者'!$B:$M,O$2,FALSE),"")</f>
        <v/>
      </c>
      <c r="P8" s="416" t="str">
        <f>IF(E8&lt;&gt;"",【入力】別紙5!AC76,"")</f>
        <v/>
      </c>
      <c r="Q8" s="416"/>
      <c r="R8" s="416"/>
      <c r="S8" s="512" t="str">
        <f>IF(E8&lt;&gt;"",'計算用(別紙2-2)概要'!$R$2,"")</f>
        <v/>
      </c>
    </row>
    <row r="9" spans="1:172" ht="27.75" customHeight="1" x14ac:dyDescent="0.15">
      <c r="A9" s="505" t="str">
        <f>IF(E9&lt;&gt;"",'計算用(別紙2-2)概要'!$A$2,"")</f>
        <v/>
      </c>
      <c r="B9" s="415"/>
      <c r="C9" s="415" t="str">
        <f t="shared" si="0"/>
        <v>0</v>
      </c>
      <c r="D9" s="416"/>
      <c r="E9" s="416" t="str">
        <f>IFERROR(VLOOKUP('計算用(別紙5) 指導者'!$N9,'計算用(別紙5) 指導者'!$B:$M,E$2,FALSE),"")</f>
        <v/>
      </c>
      <c r="F9" s="416" t="str">
        <f>IFERROR(VLOOKUP('計算用(別紙5) 指導者'!$N9,'計算用(別紙5) 指導者'!$B:$M,F$2,FALSE),"")</f>
        <v/>
      </c>
      <c r="G9" s="416" t="str">
        <f>IFERROR(VLOOKUP('計算用(別紙5) 指導者'!$N9,'計算用(別紙5) 指導者'!$B:$M,G$2,FALSE),"")</f>
        <v/>
      </c>
      <c r="H9" s="416" t="str">
        <f>IFERROR(VLOOKUP('計算用(別紙5) 指導者'!$N9,'計算用(別紙5) 指導者'!$B:$M,H$2,FALSE),"")</f>
        <v/>
      </c>
      <c r="I9" s="416" t="str">
        <f>IFERROR(VLOOKUP('計算用(別紙5) 指導者'!$N9,'計算用(別紙5) 指導者'!$B:$M,I$2,FALSE),"")</f>
        <v/>
      </c>
      <c r="J9" s="416" t="str">
        <f>IFERROR(VLOOKUP('計算用(別紙5) 指導者'!$N9,'計算用(別紙5) 指導者'!$B:$M,J$2,FALSE),"")</f>
        <v/>
      </c>
      <c r="K9" s="416" t="str">
        <f>IFERROR(VLOOKUP('計算用(別紙5) 指導者'!$N9,'計算用(別紙5) 指導者'!$B:$M,K$2,FALSE),"")</f>
        <v/>
      </c>
      <c r="L9" s="416" t="str">
        <f>IFERROR(VLOOKUP('計算用(別紙5) 指導者'!$N9,'計算用(別紙5) 指導者'!$B:$M,L$2,FALSE),"")</f>
        <v/>
      </c>
      <c r="M9" s="416" t="str">
        <f>IFERROR(VLOOKUP('計算用(別紙5) 指導者'!$N9,'計算用(別紙5) 指導者'!$B:$M,M$2,FALSE),"")</f>
        <v/>
      </c>
      <c r="N9" s="416" t="str">
        <f>IFERROR(VLOOKUP('計算用(別紙5) 指導者'!$N9,'計算用(別紙5) 指導者'!$B:$M,N$2,FALSE),"")</f>
        <v/>
      </c>
      <c r="O9" s="512" t="str">
        <f>IFERROR(VLOOKUP('計算用(別紙5) 指導者'!$N9,'計算用(別紙5) 指導者'!$B:$M,O$2,FALSE),"")</f>
        <v/>
      </c>
      <c r="P9" s="416" t="str">
        <f>IF(E9&lt;&gt;"",【入力】別紙5!AH76,"")</f>
        <v/>
      </c>
      <c r="Q9" s="416"/>
      <c r="R9" s="416"/>
      <c r="S9" s="512" t="str">
        <f>IF(E9&lt;&gt;"",'計算用(別紙2-2)概要'!$R$2,"")</f>
        <v/>
      </c>
    </row>
    <row r="10" spans="1:172" ht="27.75" customHeight="1" x14ac:dyDescent="0.15">
      <c r="A10" s="505" t="str">
        <f>IF(E10&lt;&gt;"",'計算用(別紙2-2)概要'!$A$2,"")</f>
        <v/>
      </c>
      <c r="B10" s="415"/>
      <c r="C10" s="415" t="str">
        <f t="shared" si="0"/>
        <v>0</v>
      </c>
      <c r="D10" s="416"/>
      <c r="E10" s="416" t="str">
        <f>IFERROR(VLOOKUP('計算用(別紙5) 指導者'!$N10,'計算用(別紙5) 指導者'!$B:$M,E$2,FALSE),"")</f>
        <v/>
      </c>
      <c r="F10" s="416" t="str">
        <f>IFERROR(VLOOKUP('計算用(別紙5) 指導者'!$N10,'計算用(別紙5) 指導者'!$B:$M,F$2,FALSE),"")</f>
        <v/>
      </c>
      <c r="G10" s="416" t="str">
        <f>IFERROR(VLOOKUP('計算用(別紙5) 指導者'!$N10,'計算用(別紙5) 指導者'!$B:$M,G$2,FALSE),"")</f>
        <v/>
      </c>
      <c r="H10" s="416" t="str">
        <f>IFERROR(VLOOKUP('計算用(別紙5) 指導者'!$N10,'計算用(別紙5) 指導者'!$B:$M,H$2,FALSE),"")</f>
        <v/>
      </c>
      <c r="I10" s="416" t="str">
        <f>IFERROR(VLOOKUP('計算用(別紙5) 指導者'!$N10,'計算用(別紙5) 指導者'!$B:$M,I$2,FALSE),"")</f>
        <v/>
      </c>
      <c r="J10" s="416" t="str">
        <f>IFERROR(VLOOKUP('計算用(別紙5) 指導者'!$N10,'計算用(別紙5) 指導者'!$B:$M,J$2,FALSE),"")</f>
        <v/>
      </c>
      <c r="K10" s="416" t="str">
        <f>IFERROR(VLOOKUP('計算用(別紙5) 指導者'!$N10,'計算用(別紙5) 指導者'!$B:$M,K$2,FALSE),"")</f>
        <v/>
      </c>
      <c r="L10" s="416" t="str">
        <f>IFERROR(VLOOKUP('計算用(別紙5) 指導者'!$N10,'計算用(別紙5) 指導者'!$B:$M,L$2,FALSE),"")</f>
        <v/>
      </c>
      <c r="M10" s="416" t="str">
        <f>IFERROR(VLOOKUP('計算用(別紙5) 指導者'!$N10,'計算用(別紙5) 指導者'!$B:$M,M$2,FALSE),"")</f>
        <v/>
      </c>
      <c r="N10" s="416" t="str">
        <f>IFERROR(VLOOKUP('計算用(別紙5) 指導者'!$N10,'計算用(別紙5) 指導者'!$B:$M,N$2,FALSE),"")</f>
        <v/>
      </c>
      <c r="O10" s="512" t="str">
        <f>IFERROR(VLOOKUP('計算用(別紙5) 指導者'!$N10,'計算用(別紙5) 指導者'!$B:$M,O$2,FALSE),"")</f>
        <v/>
      </c>
      <c r="P10" s="416" t="str">
        <f>IF(E10&lt;&gt;"",【入力】別紙5!AM76,"")</f>
        <v/>
      </c>
      <c r="Q10" s="416"/>
      <c r="R10" s="416"/>
      <c r="S10" s="512" t="str">
        <f>IF(E10&lt;&gt;"",'計算用(別紙2-2)概要'!$R$2,"")</f>
        <v/>
      </c>
    </row>
    <row r="11" spans="1:172" ht="27.75" customHeight="1" x14ac:dyDescent="0.15">
      <c r="A11" s="505" t="str">
        <f>IF(E11&lt;&gt;"",'計算用(別紙2-2)概要'!$A$2,"")</f>
        <v/>
      </c>
      <c r="B11" s="415"/>
      <c r="C11" s="415" t="str">
        <f t="shared" si="0"/>
        <v>0</v>
      </c>
      <c r="D11" s="416"/>
      <c r="E11" s="416" t="str">
        <f>IFERROR(VLOOKUP('計算用(別紙5) 指導者'!$N11,'計算用(別紙5) 指導者'!$B:$M,E$2,FALSE),"")</f>
        <v/>
      </c>
      <c r="F11" s="416" t="str">
        <f>IFERROR(VLOOKUP('計算用(別紙5) 指導者'!$N11,'計算用(別紙5) 指導者'!$B:$M,F$2,FALSE),"")</f>
        <v/>
      </c>
      <c r="G11" s="416" t="str">
        <f>IFERROR(VLOOKUP('計算用(別紙5) 指導者'!$N11,'計算用(別紙5) 指導者'!$B:$M,G$2,FALSE),"")</f>
        <v/>
      </c>
      <c r="H11" s="416" t="str">
        <f>IFERROR(VLOOKUP('計算用(別紙5) 指導者'!$N11,'計算用(別紙5) 指導者'!$B:$M,H$2,FALSE),"")</f>
        <v/>
      </c>
      <c r="I11" s="416" t="str">
        <f>IFERROR(VLOOKUP('計算用(別紙5) 指導者'!$N11,'計算用(別紙5) 指導者'!$B:$M,I$2,FALSE),"")</f>
        <v/>
      </c>
      <c r="J11" s="416" t="str">
        <f>IFERROR(VLOOKUP('計算用(別紙5) 指導者'!$N11,'計算用(別紙5) 指導者'!$B:$M,J$2,FALSE),"")</f>
        <v/>
      </c>
      <c r="K11" s="416" t="str">
        <f>IFERROR(VLOOKUP('計算用(別紙5) 指導者'!$N11,'計算用(別紙5) 指導者'!$B:$M,K$2,FALSE),"")</f>
        <v/>
      </c>
      <c r="L11" s="416" t="str">
        <f>IFERROR(VLOOKUP('計算用(別紙5) 指導者'!$N11,'計算用(別紙5) 指導者'!$B:$M,L$2,FALSE),"")</f>
        <v/>
      </c>
      <c r="M11" s="416" t="str">
        <f>IFERROR(VLOOKUP('計算用(別紙5) 指導者'!$N11,'計算用(別紙5) 指導者'!$B:$M,M$2,FALSE),"")</f>
        <v/>
      </c>
      <c r="N11" s="416" t="str">
        <f>IFERROR(VLOOKUP('計算用(別紙5) 指導者'!$N11,'計算用(別紙5) 指導者'!$B:$M,N$2,FALSE),"")</f>
        <v/>
      </c>
      <c r="O11" s="512" t="str">
        <f>IFERROR(VLOOKUP('計算用(別紙5) 指導者'!$N11,'計算用(別紙5) 指導者'!$B:$M,O$2,FALSE),"")</f>
        <v/>
      </c>
      <c r="P11" s="416" t="str">
        <f>IF(E11&lt;&gt;"",【入力】別紙5!AR76,"")</f>
        <v/>
      </c>
      <c r="Q11" s="416"/>
      <c r="R11" s="416"/>
      <c r="S11" s="512" t="str">
        <f>IF(E11&lt;&gt;"",'計算用(別紙2-2)概要'!$R$2,"")</f>
        <v/>
      </c>
    </row>
    <row r="12" spans="1:172" ht="27.75" customHeight="1" x14ac:dyDescent="0.15">
      <c r="A12" s="505" t="str">
        <f>IF(E12&lt;&gt;"",'計算用(別紙2-2)概要'!$A$2,"")</f>
        <v/>
      </c>
      <c r="B12" s="415"/>
      <c r="C12" s="415" t="str">
        <f t="shared" si="0"/>
        <v>0</v>
      </c>
      <c r="D12" s="416"/>
      <c r="E12" s="416" t="str">
        <f>IFERROR(VLOOKUP('計算用(別紙5) 指導者'!$N12,'計算用(別紙5) 指導者'!$B:$M,E$2,FALSE),"")</f>
        <v/>
      </c>
      <c r="F12" s="416" t="str">
        <f>IFERROR(VLOOKUP('計算用(別紙5) 指導者'!$N12,'計算用(別紙5) 指導者'!$B:$M,F$2,FALSE),"")</f>
        <v/>
      </c>
      <c r="G12" s="416" t="str">
        <f>IFERROR(VLOOKUP('計算用(別紙5) 指導者'!$N12,'計算用(別紙5) 指導者'!$B:$M,G$2,FALSE),"")</f>
        <v/>
      </c>
      <c r="H12" s="416" t="str">
        <f>IFERROR(VLOOKUP('計算用(別紙5) 指導者'!$N12,'計算用(別紙5) 指導者'!$B:$M,H$2,FALSE),"")</f>
        <v/>
      </c>
      <c r="I12" s="416" t="str">
        <f>IFERROR(VLOOKUP('計算用(別紙5) 指導者'!$N12,'計算用(別紙5) 指導者'!$B:$M,I$2,FALSE),"")</f>
        <v/>
      </c>
      <c r="J12" s="416" t="str">
        <f>IFERROR(VLOOKUP('計算用(別紙5) 指導者'!$N12,'計算用(別紙5) 指導者'!$B:$M,J$2,FALSE),"")</f>
        <v/>
      </c>
      <c r="K12" s="416" t="str">
        <f>IFERROR(VLOOKUP('計算用(別紙5) 指導者'!$N12,'計算用(別紙5) 指導者'!$B:$M,K$2,FALSE),"")</f>
        <v/>
      </c>
      <c r="L12" s="416" t="str">
        <f>IFERROR(VLOOKUP('計算用(別紙5) 指導者'!$N12,'計算用(別紙5) 指導者'!$B:$M,L$2,FALSE),"")</f>
        <v/>
      </c>
      <c r="M12" s="416" t="str">
        <f>IFERROR(VLOOKUP('計算用(別紙5) 指導者'!$N12,'計算用(別紙5) 指導者'!$B:$M,M$2,FALSE),"")</f>
        <v/>
      </c>
      <c r="N12" s="416" t="str">
        <f>IFERROR(VLOOKUP('計算用(別紙5) 指導者'!$N12,'計算用(別紙5) 指導者'!$B:$M,N$2,FALSE),"")</f>
        <v/>
      </c>
      <c r="O12" s="512" t="str">
        <f>IFERROR(VLOOKUP('計算用(別紙5) 指導者'!$N12,'計算用(別紙5) 指導者'!$B:$M,O$2,FALSE),"")</f>
        <v/>
      </c>
      <c r="P12" s="416" t="str">
        <f>IF(E12&lt;&gt;"",【入力】別紙5!AW76,"")</f>
        <v/>
      </c>
      <c r="Q12" s="416"/>
      <c r="R12" s="416"/>
      <c r="S12" s="512" t="str">
        <f>IF(E12&lt;&gt;"",'計算用(別紙2-2)概要'!$R$2,"")</f>
        <v/>
      </c>
    </row>
    <row r="13" spans="1:172" ht="27.75" customHeight="1" x14ac:dyDescent="0.15">
      <c r="A13" s="505" t="str">
        <f>IF(E13&lt;&gt;"",'計算用(別紙2-2)概要'!$A$2,"")</f>
        <v/>
      </c>
      <c r="B13" s="415"/>
      <c r="C13" s="415" t="str">
        <f t="shared" si="0"/>
        <v>0</v>
      </c>
      <c r="D13" s="416"/>
      <c r="E13" s="416" t="str">
        <f>IFERROR(VLOOKUP('計算用(別紙5) 指導者'!$N13,'計算用(別紙5) 指導者'!$B:$M,E$2,FALSE),"")</f>
        <v/>
      </c>
      <c r="F13" s="416" t="str">
        <f>IFERROR(VLOOKUP('計算用(別紙5) 指導者'!$N13,'計算用(別紙5) 指導者'!$B:$M,F$2,FALSE),"")</f>
        <v/>
      </c>
      <c r="G13" s="416" t="str">
        <f>IFERROR(VLOOKUP('計算用(別紙5) 指導者'!$N13,'計算用(別紙5) 指導者'!$B:$M,G$2,FALSE),"")</f>
        <v/>
      </c>
      <c r="H13" s="416" t="str">
        <f>IFERROR(VLOOKUP('計算用(別紙5) 指導者'!$N13,'計算用(別紙5) 指導者'!$B:$M,H$2,FALSE),"")</f>
        <v/>
      </c>
      <c r="I13" s="416" t="str">
        <f>IFERROR(VLOOKUP('計算用(別紙5) 指導者'!$N13,'計算用(別紙5) 指導者'!$B:$M,I$2,FALSE),"")</f>
        <v/>
      </c>
      <c r="J13" s="416" t="str">
        <f>IFERROR(VLOOKUP('計算用(別紙5) 指導者'!$N13,'計算用(別紙5) 指導者'!$B:$M,J$2,FALSE),"")</f>
        <v/>
      </c>
      <c r="K13" s="416" t="str">
        <f>IFERROR(VLOOKUP('計算用(別紙5) 指導者'!$N13,'計算用(別紙5) 指導者'!$B:$M,K$2,FALSE),"")</f>
        <v/>
      </c>
      <c r="L13" s="416" t="str">
        <f>IFERROR(VLOOKUP('計算用(別紙5) 指導者'!$N13,'計算用(別紙5) 指導者'!$B:$M,L$2,FALSE),"")</f>
        <v/>
      </c>
      <c r="M13" s="416" t="str">
        <f>IFERROR(VLOOKUP('計算用(別紙5) 指導者'!$N13,'計算用(別紙5) 指導者'!$B:$M,M$2,FALSE),"")</f>
        <v/>
      </c>
      <c r="N13" s="416" t="str">
        <f>IFERROR(VLOOKUP('計算用(別紙5) 指導者'!$N13,'計算用(別紙5) 指導者'!$B:$M,N$2,FALSE),"")</f>
        <v/>
      </c>
      <c r="O13" s="512" t="str">
        <f>IFERROR(VLOOKUP('計算用(別紙5) 指導者'!$N13,'計算用(別紙5) 指導者'!$B:$M,O$2,FALSE),"")</f>
        <v/>
      </c>
      <c r="P13" s="416" t="str">
        <f>IF(E13&lt;&gt;"",【入力】別紙5!BB76,"")</f>
        <v/>
      </c>
      <c r="Q13" s="416"/>
      <c r="R13" s="416"/>
      <c r="S13" s="512" t="str">
        <f>IF(E13&lt;&gt;"",'計算用(別紙2-2)概要'!$R$2,"")</f>
        <v/>
      </c>
    </row>
    <row r="14" spans="1:172" ht="27.75" customHeight="1" x14ac:dyDescent="0.15">
      <c r="A14" s="505" t="str">
        <f>IF(E14&lt;&gt;"",'計算用(別紙2-2)概要'!$A$2,"")</f>
        <v/>
      </c>
      <c r="B14" s="415"/>
      <c r="C14" s="415" t="str">
        <f t="shared" si="0"/>
        <v>0</v>
      </c>
      <c r="D14" s="416"/>
      <c r="E14" s="416" t="str">
        <f>IFERROR(VLOOKUP('計算用(別紙5) 指導者'!$N14,'計算用(別紙5) 指導者'!$B:$M,E$2,FALSE),"")</f>
        <v/>
      </c>
      <c r="F14" s="416" t="str">
        <f>IFERROR(VLOOKUP('計算用(別紙5) 指導者'!$N14,'計算用(別紙5) 指導者'!$B:$M,F$2,FALSE),"")</f>
        <v/>
      </c>
      <c r="G14" s="416" t="str">
        <f>IFERROR(VLOOKUP('計算用(別紙5) 指導者'!$N14,'計算用(別紙5) 指導者'!$B:$M,G$2,FALSE),"")</f>
        <v/>
      </c>
      <c r="H14" s="416" t="str">
        <f>IFERROR(VLOOKUP('計算用(別紙5) 指導者'!$N14,'計算用(別紙5) 指導者'!$B:$M,H$2,FALSE),"")</f>
        <v/>
      </c>
      <c r="I14" s="416" t="str">
        <f>IFERROR(VLOOKUP('計算用(別紙5) 指導者'!$N14,'計算用(別紙5) 指導者'!$B:$M,I$2,FALSE),"")</f>
        <v/>
      </c>
      <c r="J14" s="416" t="str">
        <f>IFERROR(VLOOKUP('計算用(別紙5) 指導者'!$N14,'計算用(別紙5) 指導者'!$B:$M,J$2,FALSE),"")</f>
        <v/>
      </c>
      <c r="K14" s="416" t="str">
        <f>IFERROR(VLOOKUP('計算用(別紙5) 指導者'!$N14,'計算用(別紙5) 指導者'!$B:$M,K$2,FALSE),"")</f>
        <v/>
      </c>
      <c r="L14" s="416" t="str">
        <f>IFERROR(VLOOKUP('計算用(別紙5) 指導者'!$N14,'計算用(別紙5) 指導者'!$B:$M,L$2,FALSE),"")</f>
        <v/>
      </c>
      <c r="M14" s="416" t="str">
        <f>IFERROR(VLOOKUP('計算用(別紙5) 指導者'!$N14,'計算用(別紙5) 指導者'!$B:$M,M$2,FALSE),"")</f>
        <v/>
      </c>
      <c r="N14" s="416" t="str">
        <f>IFERROR(VLOOKUP('計算用(別紙5) 指導者'!$N14,'計算用(別紙5) 指導者'!$B:$M,N$2,FALSE),"")</f>
        <v/>
      </c>
      <c r="O14" s="512" t="str">
        <f>IFERROR(VLOOKUP('計算用(別紙5) 指導者'!$N14,'計算用(別紙5) 指導者'!$B:$M,O$2,FALSE),"")</f>
        <v/>
      </c>
      <c r="P14" s="416" t="str">
        <f>IF(E14&lt;&gt;"",【入力】別紙5!BG76,"")</f>
        <v/>
      </c>
      <c r="Q14" s="416"/>
      <c r="R14" s="416"/>
      <c r="S14" s="512" t="str">
        <f>IF(E14&lt;&gt;"",'計算用(別紙2-2)概要'!$R$2,"")</f>
        <v/>
      </c>
    </row>
    <row r="15" spans="1:172" ht="27.75" customHeight="1" x14ac:dyDescent="0.15">
      <c r="A15" s="505" t="str">
        <f>IF(E15&lt;&gt;"",'計算用(別紙2-2)概要'!$A$2,"")</f>
        <v/>
      </c>
      <c r="B15" s="415"/>
      <c r="C15" s="415" t="str">
        <f t="shared" si="0"/>
        <v>0</v>
      </c>
      <c r="D15" s="416"/>
      <c r="E15" s="416" t="str">
        <f>IFERROR(VLOOKUP('計算用(別紙5) 指導者'!$N15,'計算用(別紙5) 指導者'!$B:$M,E$2,FALSE),"")</f>
        <v/>
      </c>
      <c r="F15" s="416" t="str">
        <f>IFERROR(VLOOKUP('計算用(別紙5) 指導者'!$N15,'計算用(別紙5) 指導者'!$B:$M,F$2,FALSE),"")</f>
        <v/>
      </c>
      <c r="G15" s="416" t="str">
        <f>IFERROR(VLOOKUP('計算用(別紙5) 指導者'!$N15,'計算用(別紙5) 指導者'!$B:$M,G$2,FALSE),"")</f>
        <v/>
      </c>
      <c r="H15" s="416" t="str">
        <f>IFERROR(VLOOKUP('計算用(別紙5) 指導者'!$N15,'計算用(別紙5) 指導者'!$B:$M,H$2,FALSE),"")</f>
        <v/>
      </c>
      <c r="I15" s="416" t="str">
        <f>IFERROR(VLOOKUP('計算用(別紙5) 指導者'!$N15,'計算用(別紙5) 指導者'!$B:$M,I$2,FALSE),"")</f>
        <v/>
      </c>
      <c r="J15" s="416" t="str">
        <f>IFERROR(VLOOKUP('計算用(別紙5) 指導者'!$N15,'計算用(別紙5) 指導者'!$B:$M,J$2,FALSE),"")</f>
        <v/>
      </c>
      <c r="K15" s="416" t="str">
        <f>IFERROR(VLOOKUP('計算用(別紙5) 指導者'!$N15,'計算用(別紙5) 指導者'!$B:$M,K$2,FALSE),"")</f>
        <v/>
      </c>
      <c r="L15" s="416" t="str">
        <f>IFERROR(VLOOKUP('計算用(別紙5) 指導者'!$N15,'計算用(別紙5) 指導者'!$B:$M,L$2,FALSE),"")</f>
        <v/>
      </c>
      <c r="M15" s="416" t="str">
        <f>IFERROR(VLOOKUP('計算用(別紙5) 指導者'!$N15,'計算用(別紙5) 指導者'!$B:$M,M$2,FALSE),"")</f>
        <v/>
      </c>
      <c r="N15" s="416" t="str">
        <f>IFERROR(VLOOKUP('計算用(別紙5) 指導者'!$N15,'計算用(別紙5) 指導者'!$B:$M,N$2,FALSE),"")</f>
        <v/>
      </c>
      <c r="O15" s="512" t="str">
        <f>IFERROR(VLOOKUP('計算用(別紙5) 指導者'!$N15,'計算用(別紙5) 指導者'!$B:$M,O$2,FALSE),"")</f>
        <v/>
      </c>
      <c r="P15" s="416" t="str">
        <f>IF(E15&lt;&gt;"",【入力】別紙5!BL76,"")</f>
        <v/>
      </c>
      <c r="Q15" s="416"/>
      <c r="R15" s="416"/>
      <c r="S15" s="512" t="str">
        <f>IF(E15&lt;&gt;"",'計算用(別紙2-2)概要'!$R$2,"")</f>
        <v/>
      </c>
    </row>
    <row r="16" spans="1:172" ht="27.75" customHeight="1" x14ac:dyDescent="0.15">
      <c r="A16" s="505" t="str">
        <f>IF(E16&lt;&gt;"",'計算用(別紙2-2)概要'!$A$2,"")</f>
        <v/>
      </c>
      <c r="B16" s="415"/>
      <c r="C16" s="415" t="str">
        <f t="shared" si="0"/>
        <v>0</v>
      </c>
      <c r="D16" s="416"/>
      <c r="E16" s="416" t="str">
        <f>IFERROR(VLOOKUP('計算用(別紙5) 指導者'!$N16,'計算用(別紙5) 指導者'!$B:$M,E$2,FALSE),"")</f>
        <v/>
      </c>
      <c r="F16" s="416" t="str">
        <f>IFERROR(VLOOKUP('計算用(別紙5) 指導者'!$N16,'計算用(別紙5) 指導者'!$B:$M,F$2,FALSE),"")</f>
        <v/>
      </c>
      <c r="G16" s="416" t="str">
        <f>IFERROR(VLOOKUP('計算用(別紙5) 指導者'!$N16,'計算用(別紙5) 指導者'!$B:$M,G$2,FALSE),"")</f>
        <v/>
      </c>
      <c r="H16" s="416" t="str">
        <f>IFERROR(VLOOKUP('計算用(別紙5) 指導者'!$N16,'計算用(別紙5) 指導者'!$B:$M,H$2,FALSE),"")</f>
        <v/>
      </c>
      <c r="I16" s="416" t="str">
        <f>IFERROR(VLOOKUP('計算用(別紙5) 指導者'!$N16,'計算用(別紙5) 指導者'!$B:$M,I$2,FALSE),"")</f>
        <v/>
      </c>
      <c r="J16" s="416" t="str">
        <f>IFERROR(VLOOKUP('計算用(別紙5) 指導者'!$N16,'計算用(別紙5) 指導者'!$B:$M,J$2,FALSE),"")</f>
        <v/>
      </c>
      <c r="K16" s="416" t="str">
        <f>IFERROR(VLOOKUP('計算用(別紙5) 指導者'!$N16,'計算用(別紙5) 指導者'!$B:$M,K$2,FALSE),"")</f>
        <v/>
      </c>
      <c r="L16" s="416" t="str">
        <f>IFERROR(VLOOKUP('計算用(別紙5) 指導者'!$N16,'計算用(別紙5) 指導者'!$B:$M,L$2,FALSE),"")</f>
        <v/>
      </c>
      <c r="M16" s="416" t="str">
        <f>IFERROR(VLOOKUP('計算用(別紙5) 指導者'!$N16,'計算用(別紙5) 指導者'!$B:$M,M$2,FALSE),"")</f>
        <v/>
      </c>
      <c r="N16" s="416" t="str">
        <f>IFERROR(VLOOKUP('計算用(別紙5) 指導者'!$N16,'計算用(別紙5) 指導者'!$B:$M,N$2,FALSE),"")</f>
        <v/>
      </c>
      <c r="O16" s="512" t="str">
        <f>IFERROR(VLOOKUP('計算用(別紙5) 指導者'!$N16,'計算用(別紙5) 指導者'!$B:$M,O$2,FALSE),"")</f>
        <v/>
      </c>
      <c r="P16" s="416" t="str">
        <f>IF(E16&lt;&gt;"",【入力】別紙5!BQ76,"")</f>
        <v/>
      </c>
      <c r="Q16" s="416"/>
      <c r="R16" s="416"/>
      <c r="S16" s="512" t="str">
        <f>IF(E16&lt;&gt;"",'計算用(別紙2-2)概要'!$R$2,"")</f>
        <v/>
      </c>
    </row>
    <row r="17" spans="1:19" ht="27.75" customHeight="1" x14ac:dyDescent="0.15">
      <c r="A17" s="505" t="str">
        <f>IF(E17&lt;&gt;"",'計算用(別紙2-2)概要'!$A$2,"")</f>
        <v/>
      </c>
      <c r="B17" s="415"/>
      <c r="C17" s="415" t="str">
        <f t="shared" si="0"/>
        <v>0</v>
      </c>
      <c r="D17" s="416"/>
      <c r="E17" s="416" t="str">
        <f>IFERROR(VLOOKUP('計算用(別紙5) 指導者'!$N17,'計算用(別紙5) 指導者'!$B:$M,E$2,FALSE),"")</f>
        <v/>
      </c>
      <c r="F17" s="416" t="str">
        <f>IFERROR(VLOOKUP('計算用(別紙5) 指導者'!$N17,'計算用(別紙5) 指導者'!$B:$M,F$2,FALSE),"")</f>
        <v/>
      </c>
      <c r="G17" s="416" t="str">
        <f>IFERROR(VLOOKUP('計算用(別紙5) 指導者'!$N17,'計算用(別紙5) 指導者'!$B:$M,G$2,FALSE),"")</f>
        <v/>
      </c>
      <c r="H17" s="416" t="str">
        <f>IFERROR(VLOOKUP('計算用(別紙5) 指導者'!$N17,'計算用(別紙5) 指導者'!$B:$M,H$2,FALSE),"")</f>
        <v/>
      </c>
      <c r="I17" s="416" t="str">
        <f>IFERROR(VLOOKUP('計算用(別紙5) 指導者'!$N17,'計算用(別紙5) 指導者'!$B:$M,I$2,FALSE),"")</f>
        <v/>
      </c>
      <c r="J17" s="416" t="str">
        <f>IFERROR(VLOOKUP('計算用(別紙5) 指導者'!$N17,'計算用(別紙5) 指導者'!$B:$M,J$2,FALSE),"")</f>
        <v/>
      </c>
      <c r="K17" s="416" t="str">
        <f>IFERROR(VLOOKUP('計算用(別紙5) 指導者'!$N17,'計算用(別紙5) 指導者'!$B:$M,K$2,FALSE),"")</f>
        <v/>
      </c>
      <c r="L17" s="416" t="str">
        <f>IFERROR(VLOOKUP('計算用(別紙5) 指導者'!$N17,'計算用(別紙5) 指導者'!$B:$M,L$2,FALSE),"")</f>
        <v/>
      </c>
      <c r="M17" s="416" t="str">
        <f>IFERROR(VLOOKUP('計算用(別紙5) 指導者'!$N17,'計算用(別紙5) 指導者'!$B:$M,M$2,FALSE),"")</f>
        <v/>
      </c>
      <c r="N17" s="416" t="str">
        <f>IFERROR(VLOOKUP('計算用(別紙5) 指導者'!$N17,'計算用(別紙5) 指導者'!$B:$M,N$2,FALSE),"")</f>
        <v/>
      </c>
      <c r="O17" s="512" t="str">
        <f>IFERROR(VLOOKUP('計算用(別紙5) 指導者'!$N17,'計算用(別紙5) 指導者'!$B:$M,O$2,FALSE),"")</f>
        <v/>
      </c>
      <c r="P17" s="416" t="str">
        <f>IF(E17&lt;&gt;"",【入力】別紙5!BV76,"")</f>
        <v/>
      </c>
      <c r="Q17" s="416"/>
      <c r="R17" s="416"/>
      <c r="S17" s="512" t="str">
        <f>IF(E17&lt;&gt;"",'計算用(別紙2-2)概要'!$R$2,"")</f>
        <v/>
      </c>
    </row>
    <row r="18" spans="1:19" ht="27.75" customHeight="1" x14ac:dyDescent="0.15">
      <c r="A18" s="505" t="str">
        <f>IF(E18&lt;&gt;"",'計算用(別紙2-2)概要'!$A$2,"")</f>
        <v/>
      </c>
      <c r="B18" s="415"/>
      <c r="C18" s="415" t="str">
        <f t="shared" si="0"/>
        <v>0</v>
      </c>
      <c r="D18" s="416"/>
      <c r="E18" s="416" t="str">
        <f>IFERROR(VLOOKUP('計算用(別紙5) 指導者'!$N18,'計算用(別紙5) 指導者'!$B:$M,E$2,FALSE),"")</f>
        <v/>
      </c>
      <c r="F18" s="416" t="str">
        <f>IFERROR(VLOOKUP('計算用(別紙5) 指導者'!$N18,'計算用(別紙5) 指導者'!$B:$M,F$2,FALSE),"")</f>
        <v/>
      </c>
      <c r="G18" s="416" t="str">
        <f>IFERROR(VLOOKUP('計算用(別紙5) 指導者'!$N18,'計算用(別紙5) 指導者'!$B:$M,G$2,FALSE),"")</f>
        <v/>
      </c>
      <c r="H18" s="416" t="str">
        <f>IFERROR(VLOOKUP('計算用(別紙5) 指導者'!$N18,'計算用(別紙5) 指導者'!$B:$M,H$2,FALSE),"")</f>
        <v/>
      </c>
      <c r="I18" s="416" t="str">
        <f>IFERROR(VLOOKUP('計算用(別紙5) 指導者'!$N18,'計算用(別紙5) 指導者'!$B:$M,I$2,FALSE),"")</f>
        <v/>
      </c>
      <c r="J18" s="416" t="str">
        <f>IFERROR(VLOOKUP('計算用(別紙5) 指導者'!$N18,'計算用(別紙5) 指導者'!$B:$M,J$2,FALSE),"")</f>
        <v/>
      </c>
      <c r="K18" s="416" t="str">
        <f>IFERROR(VLOOKUP('計算用(別紙5) 指導者'!$N18,'計算用(別紙5) 指導者'!$B:$M,K$2,FALSE),"")</f>
        <v/>
      </c>
      <c r="L18" s="416" t="str">
        <f>IFERROR(VLOOKUP('計算用(別紙5) 指導者'!$N18,'計算用(別紙5) 指導者'!$B:$M,L$2,FALSE),"")</f>
        <v/>
      </c>
      <c r="M18" s="416" t="str">
        <f>IFERROR(VLOOKUP('計算用(別紙5) 指導者'!$N18,'計算用(別紙5) 指導者'!$B:$M,M$2,FALSE),"")</f>
        <v/>
      </c>
      <c r="N18" s="416" t="str">
        <f>IFERROR(VLOOKUP('計算用(別紙5) 指導者'!$N18,'計算用(別紙5) 指導者'!$B:$M,N$2,FALSE),"")</f>
        <v/>
      </c>
      <c r="O18" s="512" t="str">
        <f>IFERROR(VLOOKUP('計算用(別紙5) 指導者'!$N18,'計算用(別紙5) 指導者'!$B:$M,O$2,FALSE),"")</f>
        <v/>
      </c>
      <c r="P18" s="416" t="str">
        <f>IF(E18&lt;&gt;"",【入力】別紙5!CA76,"")</f>
        <v/>
      </c>
      <c r="Q18" s="416"/>
      <c r="R18" s="416"/>
      <c r="S18" s="512" t="str">
        <f>IF(E18&lt;&gt;"",'計算用(別紙2-2)概要'!$R$2,"")</f>
        <v/>
      </c>
    </row>
    <row r="19" spans="1:19" ht="27.75" customHeight="1" x14ac:dyDescent="0.15">
      <c r="A19" s="505" t="str">
        <f>IF(E19&lt;&gt;"",'計算用(別紙2-2)概要'!$A$2,"")</f>
        <v/>
      </c>
      <c r="B19" s="415"/>
      <c r="C19" s="415" t="str">
        <f t="shared" si="0"/>
        <v>0</v>
      </c>
      <c r="D19" s="416"/>
      <c r="E19" s="416" t="str">
        <f>IFERROR(VLOOKUP('計算用(別紙5) 指導者'!$N19,'計算用(別紙5) 指導者'!$B:$M,E$2,FALSE),"")</f>
        <v/>
      </c>
      <c r="F19" s="416" t="str">
        <f>IFERROR(VLOOKUP('計算用(別紙5) 指導者'!$N19,'計算用(別紙5) 指導者'!$B:$M,F$2,FALSE),"")</f>
        <v/>
      </c>
      <c r="G19" s="416" t="str">
        <f>IFERROR(VLOOKUP('計算用(別紙5) 指導者'!$N19,'計算用(別紙5) 指導者'!$B:$M,G$2,FALSE),"")</f>
        <v/>
      </c>
      <c r="H19" s="416" t="str">
        <f>IFERROR(VLOOKUP('計算用(別紙5) 指導者'!$N19,'計算用(別紙5) 指導者'!$B:$M,H$2,FALSE),"")</f>
        <v/>
      </c>
      <c r="I19" s="416" t="str">
        <f>IFERROR(VLOOKUP('計算用(別紙5) 指導者'!$N19,'計算用(別紙5) 指導者'!$B:$M,I$2,FALSE),"")</f>
        <v/>
      </c>
      <c r="J19" s="416" t="str">
        <f>IFERROR(VLOOKUP('計算用(別紙5) 指導者'!$N19,'計算用(別紙5) 指導者'!$B:$M,J$2,FALSE),"")</f>
        <v/>
      </c>
      <c r="K19" s="416" t="str">
        <f>IFERROR(VLOOKUP('計算用(別紙5) 指導者'!$N19,'計算用(別紙5) 指導者'!$B:$M,K$2,FALSE),"")</f>
        <v/>
      </c>
      <c r="L19" s="416" t="str">
        <f>IFERROR(VLOOKUP('計算用(別紙5) 指導者'!$N19,'計算用(別紙5) 指導者'!$B:$M,L$2,FALSE),"")</f>
        <v/>
      </c>
      <c r="M19" s="416" t="str">
        <f>IFERROR(VLOOKUP('計算用(別紙5) 指導者'!$N19,'計算用(別紙5) 指導者'!$B:$M,M$2,FALSE),"")</f>
        <v/>
      </c>
      <c r="N19" s="416" t="str">
        <f>IFERROR(VLOOKUP('計算用(別紙5) 指導者'!$N19,'計算用(別紙5) 指導者'!$B:$M,N$2,FALSE),"")</f>
        <v/>
      </c>
      <c r="O19" s="512" t="str">
        <f>IFERROR(VLOOKUP('計算用(別紙5) 指導者'!$N19,'計算用(別紙5) 指導者'!$B:$M,O$2,FALSE),"")</f>
        <v/>
      </c>
      <c r="P19" s="416" t="str">
        <f>IF(E19&lt;&gt;"",【入力】別紙5!CF76,"")</f>
        <v/>
      </c>
      <c r="Q19" s="416"/>
      <c r="R19" s="416"/>
      <c r="S19" s="512" t="str">
        <f>IF(E19&lt;&gt;"",'計算用(別紙2-2)概要'!$R$2,"")</f>
        <v/>
      </c>
    </row>
    <row r="20" spans="1:19" ht="27.75" customHeight="1" x14ac:dyDescent="0.15">
      <c r="A20" s="505" t="str">
        <f>IF(E20&lt;&gt;"",'計算用(別紙2-2)概要'!$A$2,"")</f>
        <v/>
      </c>
      <c r="B20" s="415"/>
      <c r="C20" s="415" t="str">
        <f t="shared" si="0"/>
        <v>0</v>
      </c>
      <c r="D20" s="416"/>
      <c r="E20" s="416" t="str">
        <f>IFERROR(VLOOKUP('計算用(別紙5) 指導者'!$N20,'計算用(別紙5) 指導者'!$B:$M,E$2,FALSE),"")</f>
        <v/>
      </c>
      <c r="F20" s="416" t="str">
        <f>IFERROR(VLOOKUP('計算用(別紙5) 指導者'!$N20,'計算用(別紙5) 指導者'!$B:$M,F$2,FALSE),"")</f>
        <v/>
      </c>
      <c r="G20" s="416" t="str">
        <f>IFERROR(VLOOKUP('計算用(別紙5) 指導者'!$N20,'計算用(別紙5) 指導者'!$B:$M,G$2,FALSE),"")</f>
        <v/>
      </c>
      <c r="H20" s="416" t="str">
        <f>IFERROR(VLOOKUP('計算用(別紙5) 指導者'!$N20,'計算用(別紙5) 指導者'!$B:$M,H$2,FALSE),"")</f>
        <v/>
      </c>
      <c r="I20" s="416" t="str">
        <f>IFERROR(VLOOKUP('計算用(別紙5) 指導者'!$N20,'計算用(別紙5) 指導者'!$B:$M,I$2,FALSE),"")</f>
        <v/>
      </c>
      <c r="J20" s="416" t="str">
        <f>IFERROR(VLOOKUP('計算用(別紙5) 指導者'!$N20,'計算用(別紙5) 指導者'!$B:$M,J$2,FALSE),"")</f>
        <v/>
      </c>
      <c r="K20" s="416" t="str">
        <f>IFERROR(VLOOKUP('計算用(別紙5) 指導者'!$N20,'計算用(別紙5) 指導者'!$B:$M,K$2,FALSE),"")</f>
        <v/>
      </c>
      <c r="L20" s="416" t="str">
        <f>IFERROR(VLOOKUP('計算用(別紙5) 指導者'!$N20,'計算用(別紙5) 指導者'!$B:$M,L$2,FALSE),"")</f>
        <v/>
      </c>
      <c r="M20" s="416" t="str">
        <f>IFERROR(VLOOKUP('計算用(別紙5) 指導者'!$N20,'計算用(別紙5) 指導者'!$B:$M,M$2,FALSE),"")</f>
        <v/>
      </c>
      <c r="N20" s="416" t="str">
        <f>IFERROR(VLOOKUP('計算用(別紙5) 指導者'!$N20,'計算用(別紙5) 指導者'!$B:$M,N$2,FALSE),"")</f>
        <v/>
      </c>
      <c r="O20" s="512" t="str">
        <f>IFERROR(VLOOKUP('計算用(別紙5) 指導者'!$N20,'計算用(別紙5) 指導者'!$B:$M,O$2,FALSE),"")</f>
        <v/>
      </c>
      <c r="P20" s="416" t="str">
        <f>IF(E20&lt;&gt;"",【入力】別紙5!CK76,"")</f>
        <v/>
      </c>
      <c r="Q20" s="416"/>
      <c r="R20" s="416"/>
      <c r="S20" s="512" t="str">
        <f>IF(E20&lt;&gt;"",'計算用(別紙2-2)概要'!$R$2,"")</f>
        <v/>
      </c>
    </row>
    <row r="21" spans="1:19" ht="27.75" customHeight="1" x14ac:dyDescent="0.15">
      <c r="A21" s="505" t="str">
        <f>IF(E21&lt;&gt;"",'計算用(別紙2-2)概要'!$A$2,"")</f>
        <v/>
      </c>
      <c r="B21" s="415"/>
      <c r="C21" s="415" t="str">
        <f t="shared" si="0"/>
        <v>0</v>
      </c>
      <c r="D21" s="416"/>
      <c r="E21" s="416" t="str">
        <f>IFERROR(VLOOKUP('計算用(別紙5) 指導者'!$N21,'計算用(別紙5) 指導者'!$B:$M,E$2,FALSE),"")</f>
        <v/>
      </c>
      <c r="F21" s="416" t="str">
        <f>IFERROR(VLOOKUP('計算用(別紙5) 指導者'!$N21,'計算用(別紙5) 指導者'!$B:$M,F$2,FALSE),"")</f>
        <v/>
      </c>
      <c r="G21" s="416" t="str">
        <f>IFERROR(VLOOKUP('計算用(別紙5) 指導者'!$N21,'計算用(別紙5) 指導者'!$B:$M,G$2,FALSE),"")</f>
        <v/>
      </c>
      <c r="H21" s="416" t="str">
        <f>IFERROR(VLOOKUP('計算用(別紙5) 指導者'!$N21,'計算用(別紙5) 指導者'!$B:$M,H$2,FALSE),"")</f>
        <v/>
      </c>
      <c r="I21" s="416" t="str">
        <f>IFERROR(VLOOKUP('計算用(別紙5) 指導者'!$N21,'計算用(別紙5) 指導者'!$B:$M,I$2,FALSE),"")</f>
        <v/>
      </c>
      <c r="J21" s="416" t="str">
        <f>IFERROR(VLOOKUP('計算用(別紙5) 指導者'!$N21,'計算用(別紙5) 指導者'!$B:$M,J$2,FALSE),"")</f>
        <v/>
      </c>
      <c r="K21" s="416" t="str">
        <f>IFERROR(VLOOKUP('計算用(別紙5) 指導者'!$N21,'計算用(別紙5) 指導者'!$B:$M,K$2,FALSE),"")</f>
        <v/>
      </c>
      <c r="L21" s="416" t="str">
        <f>IFERROR(VLOOKUP('計算用(別紙5) 指導者'!$N21,'計算用(別紙5) 指導者'!$B:$M,L$2,FALSE),"")</f>
        <v/>
      </c>
      <c r="M21" s="416" t="str">
        <f>IFERROR(VLOOKUP('計算用(別紙5) 指導者'!$N21,'計算用(別紙5) 指導者'!$B:$M,M$2,FALSE),"")</f>
        <v/>
      </c>
      <c r="N21" s="416" t="str">
        <f>IFERROR(VLOOKUP('計算用(別紙5) 指導者'!$N21,'計算用(別紙5) 指導者'!$B:$M,N$2,FALSE),"")</f>
        <v/>
      </c>
      <c r="O21" s="512" t="str">
        <f>IFERROR(VLOOKUP('計算用(別紙5) 指導者'!$N21,'計算用(別紙5) 指導者'!$B:$M,O$2,FALSE),"")</f>
        <v/>
      </c>
      <c r="P21" s="416" t="str">
        <f>IF(E21&lt;&gt;"",【入力】別紙5!CP76,"")</f>
        <v/>
      </c>
      <c r="Q21" s="416"/>
      <c r="R21" s="416"/>
      <c r="S21" s="512" t="str">
        <f>IF(E21&lt;&gt;"",'計算用(別紙2-2)概要'!$R$2,"")</f>
        <v/>
      </c>
    </row>
    <row r="22" spans="1:19" ht="27.75" customHeight="1" x14ac:dyDescent="0.15">
      <c r="A22" s="505" t="str">
        <f>IF(E22&lt;&gt;"",'計算用(別紙2-2)概要'!$A$2,"")</f>
        <v/>
      </c>
      <c r="B22" s="415"/>
      <c r="C22" s="415" t="str">
        <f t="shared" si="0"/>
        <v>0</v>
      </c>
      <c r="D22" s="416"/>
      <c r="E22" s="416" t="str">
        <f>IFERROR(VLOOKUP('計算用(別紙5) 指導者'!$N22,'計算用(別紙5) 指導者'!$B:$M,E$2,FALSE),"")</f>
        <v/>
      </c>
      <c r="F22" s="416" t="str">
        <f>IFERROR(VLOOKUP('計算用(別紙5) 指導者'!$N22,'計算用(別紙5) 指導者'!$B:$M,F$2,FALSE),"")</f>
        <v/>
      </c>
      <c r="G22" s="416" t="str">
        <f>IFERROR(VLOOKUP('計算用(別紙5) 指導者'!$N22,'計算用(別紙5) 指導者'!$B:$M,G$2,FALSE),"")</f>
        <v/>
      </c>
      <c r="H22" s="416" t="str">
        <f>IFERROR(VLOOKUP('計算用(別紙5) 指導者'!$N22,'計算用(別紙5) 指導者'!$B:$M,H$2,FALSE),"")</f>
        <v/>
      </c>
      <c r="I22" s="416" t="str">
        <f>IFERROR(VLOOKUP('計算用(別紙5) 指導者'!$N22,'計算用(別紙5) 指導者'!$B:$M,I$2,FALSE),"")</f>
        <v/>
      </c>
      <c r="J22" s="416" t="str">
        <f>IFERROR(VLOOKUP('計算用(別紙5) 指導者'!$N22,'計算用(別紙5) 指導者'!$B:$M,J$2,FALSE),"")</f>
        <v/>
      </c>
      <c r="K22" s="416" t="str">
        <f>IFERROR(VLOOKUP('計算用(別紙5) 指導者'!$N22,'計算用(別紙5) 指導者'!$B:$M,K$2,FALSE),"")</f>
        <v/>
      </c>
      <c r="L22" s="416" t="str">
        <f>IFERROR(VLOOKUP('計算用(別紙5) 指導者'!$N22,'計算用(別紙5) 指導者'!$B:$M,L$2,FALSE),"")</f>
        <v/>
      </c>
      <c r="M22" s="416" t="str">
        <f>IFERROR(VLOOKUP('計算用(別紙5) 指導者'!$N22,'計算用(別紙5) 指導者'!$B:$M,M$2,FALSE),"")</f>
        <v/>
      </c>
      <c r="N22" s="416" t="str">
        <f>IFERROR(VLOOKUP('計算用(別紙5) 指導者'!$N22,'計算用(別紙5) 指導者'!$B:$M,N$2,FALSE),"")</f>
        <v/>
      </c>
      <c r="O22" s="512" t="str">
        <f>IFERROR(VLOOKUP('計算用(別紙5) 指導者'!$N22,'計算用(別紙5) 指導者'!$B:$M,O$2,FALSE),"")</f>
        <v/>
      </c>
      <c r="P22" s="416" t="str">
        <f>IF(E22&lt;&gt;"",【入力】別紙5!CU76,"")</f>
        <v/>
      </c>
      <c r="Q22" s="416"/>
      <c r="R22" s="416"/>
      <c r="S22" s="512" t="str">
        <f>IF(E22&lt;&gt;"",'計算用(別紙2-2)概要'!$R$2,"")</f>
        <v/>
      </c>
    </row>
    <row r="23" spans="1:19" ht="60" customHeight="1" x14ac:dyDescent="0.15"/>
    <row r="24" spans="1:19" ht="60" customHeight="1" x14ac:dyDescent="0.15"/>
    <row r="36" spans="1:173" s="421" customFormat="1" ht="40.5" customHeight="1" x14ac:dyDescent="0.15">
      <c r="A36" s="510"/>
      <c r="B36" s="133"/>
      <c r="C36" s="133"/>
      <c r="E36" s="421" t="s">
        <v>480</v>
      </c>
      <c r="O36" s="511"/>
      <c r="R36"/>
      <c r="S36" s="507"/>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row>
  </sheetData>
  <phoneticPr fontId="1"/>
  <pageMargins left="0.23622047244094491" right="0.23622047244094491" top="0.35433070866141736" bottom="0.35433070866141736" header="0.31496062992125984" footer="0.31496062992125984"/>
  <pageSetup paperSize="9" scale="52"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1">
    <tabColor rgb="FFFF66CC"/>
  </sheetPr>
  <dimension ref="A1:M121"/>
  <sheetViews>
    <sheetView zoomScale="90" zoomScaleNormal="90" workbookViewId="0">
      <pane ySplit="1" topLeftCell="A83" activePane="bottomLeft" state="frozen"/>
      <selection activeCell="D21" sqref="D21:D24"/>
      <selection pane="bottomLeft" activeCell="D21" sqref="D21:D24"/>
    </sheetView>
  </sheetViews>
  <sheetFormatPr defaultColWidth="12.375" defaultRowHeight="40.5" customHeight="1" x14ac:dyDescent="0.15"/>
  <cols>
    <col min="1" max="1" width="6.125" style="139" customWidth="1"/>
    <col min="2" max="4" width="26.625" style="139" customWidth="1"/>
    <col min="5" max="5" width="12.375" style="431"/>
    <col min="6" max="6" width="26.625" style="1" customWidth="1"/>
    <col min="7" max="7" width="12.375" style="1"/>
    <col min="8" max="8" width="10.625" customWidth="1"/>
    <col min="9" max="9" width="12.25" customWidth="1"/>
    <col min="10" max="10" width="8.75" customWidth="1"/>
    <col min="11" max="11" width="19.375" style="133" customWidth="1"/>
    <col min="12" max="12" width="5" customWidth="1"/>
    <col min="13" max="13" width="12.375" style="507"/>
  </cols>
  <sheetData>
    <row r="1" spans="1:13" ht="62.25" customHeight="1" x14ac:dyDescent="0.15">
      <c r="A1" s="42" t="s">
        <v>490</v>
      </c>
      <c r="B1" s="42" t="s">
        <v>491</v>
      </c>
      <c r="C1" s="42" t="s">
        <v>492</v>
      </c>
      <c r="D1" s="159" t="s">
        <v>345</v>
      </c>
      <c r="E1" s="42" t="s">
        <v>736</v>
      </c>
      <c r="F1" s="42" t="s">
        <v>151</v>
      </c>
      <c r="G1" s="42" t="s">
        <v>152</v>
      </c>
      <c r="H1" s="418" t="s">
        <v>715</v>
      </c>
      <c r="I1" s="420" t="s">
        <v>716</v>
      </c>
      <c r="J1" s="241" t="s">
        <v>717</v>
      </c>
      <c r="K1" s="247" t="str">
        <f>'計算用(別紙2-2)概要'!A1</f>
        <v>施設識別番号</v>
      </c>
      <c r="M1" s="507" t="s">
        <v>795</v>
      </c>
    </row>
    <row r="2" spans="1:13" s="442" customFormat="1" ht="28.5" customHeight="1" x14ac:dyDescent="0.15">
      <c r="A2" s="439" t="str">
        <f>IF(B2=0,"",COUNTIF(B$1:B2,B2))</f>
        <v/>
      </c>
      <c r="B2" s="439">
        <f>【入力】別紙5!C8</f>
        <v>0</v>
      </c>
      <c r="C2" s="439" t="str">
        <f t="shared" ref="C2:C33" si="0">B2&amp;A2</f>
        <v>0</v>
      </c>
      <c r="D2" s="439" t="str">
        <f t="shared" ref="D2:D33" si="1">F2&amp;A2</f>
        <v/>
      </c>
      <c r="E2" s="439" t="str">
        <f>IF(A2&lt;&gt;"",COUNTIF($H$2:$H2,"03"),"")</f>
        <v/>
      </c>
      <c r="F2" s="439" t="str">
        <f>【入力】別紙5!D15</f>
        <v/>
      </c>
      <c r="G2" s="439" t="str">
        <f>IF(A2&lt;&gt;"",【入力】別紙5!D6&amp;" "&amp;【入力】別紙5!E6,"")</f>
        <v/>
      </c>
      <c r="H2" s="440" t="str">
        <f>IFERROR(VLOOKUP($B2,マスタシート!$A:$D,3,FALSE),"")</f>
        <v/>
      </c>
      <c r="I2" s="440" t="str">
        <f>IFERROR(VLOOKUP($B2,マスタシート!$A:$D,4,FALSE),"")</f>
        <v/>
      </c>
      <c r="J2" s="440" t="str">
        <f>IF(A2&lt;&gt;"","02","")</f>
        <v/>
      </c>
      <c r="K2" s="441" t="str">
        <f>IF(A2&lt;&gt;"",'計算用(別紙2-2)概要'!$A$2,"")</f>
        <v/>
      </c>
      <c r="L2" s="442">
        <v>1</v>
      </c>
      <c r="M2" s="518" t="str">
        <f>IF(A2&lt;&gt;"",'計算用(別紙2-2)概要'!$R$2,"")</f>
        <v/>
      </c>
    </row>
    <row r="3" spans="1:13" s="442" customFormat="1" ht="28.5" customHeight="1" x14ac:dyDescent="0.15">
      <c r="A3" s="439" t="str">
        <f>IF(B3=0,"",COUNTIF(B$1:B3,B3))</f>
        <v/>
      </c>
      <c r="B3" s="439">
        <f>【入力】別紙5!C9</f>
        <v>0</v>
      </c>
      <c r="C3" s="439" t="str">
        <f t="shared" si="0"/>
        <v>0</v>
      </c>
      <c r="D3" s="439" t="str">
        <f t="shared" si="1"/>
        <v/>
      </c>
      <c r="E3" s="439" t="str">
        <f>IF(A3&lt;&gt;"",COUNTIF($H$2:$H3,"03"),"")</f>
        <v/>
      </c>
      <c r="F3" s="439" t="str">
        <f>【入力】別紙5!D16</f>
        <v/>
      </c>
      <c r="G3" s="439" t="str">
        <f>IF($A3&lt;&gt;"",$G$2,"")</f>
        <v/>
      </c>
      <c r="H3" s="440" t="str">
        <f>IFERROR(VLOOKUP($B3,マスタシート!$A:$D,3,FALSE),"")</f>
        <v/>
      </c>
      <c r="I3" s="440" t="str">
        <f>IFERROR(VLOOKUP($B3,マスタシート!$A:$D,4,FALSE),"")</f>
        <v/>
      </c>
      <c r="J3" s="440" t="str">
        <f t="shared" ref="J3:J66" si="2">IF(A3&lt;&gt;"","02","")</f>
        <v/>
      </c>
      <c r="K3" s="441" t="str">
        <f>IF(A3&lt;&gt;"",'計算用(別紙2-2)概要'!$A$2,"")</f>
        <v/>
      </c>
      <c r="L3" s="442">
        <v>2</v>
      </c>
      <c r="M3" s="519" t="str">
        <f>IF(A3&lt;&gt;"",'計算用(別紙2-2)概要'!$R$2,"")</f>
        <v/>
      </c>
    </row>
    <row r="4" spans="1:13" s="442" customFormat="1" ht="28.5" customHeight="1" x14ac:dyDescent="0.15">
      <c r="A4" s="439" t="str">
        <f>IF(B4=0,"",COUNTIF(B$1:B4,B4))</f>
        <v/>
      </c>
      <c r="B4" s="439">
        <f>【入力】別紙5!C10</f>
        <v>0</v>
      </c>
      <c r="C4" s="439" t="str">
        <f t="shared" si="0"/>
        <v>0</v>
      </c>
      <c r="D4" s="439" t="str">
        <f t="shared" si="1"/>
        <v/>
      </c>
      <c r="E4" s="439" t="str">
        <f>IF(A4&lt;&gt;"",COUNTIF($H$2:$H4,"03"),"")</f>
        <v/>
      </c>
      <c r="F4" s="439" t="str">
        <f>【入力】別紙5!D17</f>
        <v/>
      </c>
      <c r="G4" s="439" t="str">
        <f t="shared" ref="G4:G7" si="3">IF($A4&lt;&gt;"",$G$2,"")</f>
        <v/>
      </c>
      <c r="H4" s="440" t="str">
        <f>IFERROR(VLOOKUP($B4,マスタシート!$A:$D,3,FALSE),"")</f>
        <v/>
      </c>
      <c r="I4" s="440" t="str">
        <f>IFERROR(VLOOKUP($B4,マスタシート!$A:$D,4,FALSE),"")</f>
        <v/>
      </c>
      <c r="J4" s="440" t="str">
        <f t="shared" si="2"/>
        <v/>
      </c>
      <c r="K4" s="441" t="str">
        <f>IF(A4&lt;&gt;"",'計算用(別紙2-2)概要'!$A$2,"")</f>
        <v/>
      </c>
      <c r="L4" s="442">
        <v>3</v>
      </c>
      <c r="M4" s="519" t="str">
        <f>IF(A4&lt;&gt;"",'計算用(別紙2-2)概要'!$R$2,"")</f>
        <v/>
      </c>
    </row>
    <row r="5" spans="1:13" s="442" customFormat="1" ht="28.5" customHeight="1" x14ac:dyDescent="0.15">
      <c r="A5" s="439" t="str">
        <f>IF(B5=0,"",COUNTIF(B$1:B5,B5))</f>
        <v/>
      </c>
      <c r="B5" s="439">
        <f>【入力】別紙5!C11</f>
        <v>0</v>
      </c>
      <c r="C5" s="439" t="str">
        <f t="shared" si="0"/>
        <v>0</v>
      </c>
      <c r="D5" s="439" t="str">
        <f t="shared" si="1"/>
        <v/>
      </c>
      <c r="E5" s="439" t="str">
        <f>IF(A5&lt;&gt;"",COUNTIF($H$2:$H5,"03"),"")</f>
        <v/>
      </c>
      <c r="F5" s="439" t="str">
        <f>【入力】別紙5!D18</f>
        <v/>
      </c>
      <c r="G5" s="439" t="str">
        <f t="shared" si="3"/>
        <v/>
      </c>
      <c r="H5" s="440" t="str">
        <f>IFERROR(VLOOKUP($B5,マスタシート!$A:$D,3,FALSE),"")</f>
        <v/>
      </c>
      <c r="I5" s="440" t="str">
        <f>IFERROR(VLOOKUP($B5,マスタシート!$A:$D,4,FALSE),"")</f>
        <v/>
      </c>
      <c r="J5" s="440" t="str">
        <f t="shared" si="2"/>
        <v/>
      </c>
      <c r="K5" s="441" t="str">
        <f>IF(A5&lt;&gt;"",'計算用(別紙2-2)概要'!$A$2,"")</f>
        <v/>
      </c>
      <c r="L5" s="442">
        <v>4</v>
      </c>
      <c r="M5" s="519" t="str">
        <f>IF(A5&lt;&gt;"",'計算用(別紙2-2)概要'!$R$2,"")</f>
        <v/>
      </c>
    </row>
    <row r="6" spans="1:13" s="442" customFormat="1" ht="28.5" customHeight="1" x14ac:dyDescent="0.15">
      <c r="A6" s="439" t="str">
        <f>IF(B6=0,"",COUNTIF(B$1:B6,B6))</f>
        <v/>
      </c>
      <c r="B6" s="439">
        <f>【入力】別紙5!C12</f>
        <v>0</v>
      </c>
      <c r="C6" s="439" t="str">
        <f t="shared" si="0"/>
        <v>0</v>
      </c>
      <c r="D6" s="439" t="str">
        <f t="shared" si="1"/>
        <v/>
      </c>
      <c r="E6" s="439" t="str">
        <f>IF(A6&lt;&gt;"",COUNTIF($H$2:$H6,"03"),"")</f>
        <v/>
      </c>
      <c r="F6" s="439" t="str">
        <f>【入力】別紙5!D19</f>
        <v/>
      </c>
      <c r="G6" s="439" t="str">
        <f t="shared" si="3"/>
        <v/>
      </c>
      <c r="H6" s="440" t="str">
        <f>IFERROR(VLOOKUP($B6,マスタシート!$A:$D,3,FALSE),"")</f>
        <v/>
      </c>
      <c r="I6" s="440" t="str">
        <f>IFERROR(VLOOKUP($B6,マスタシート!$A:$D,4,FALSE),"")</f>
        <v/>
      </c>
      <c r="J6" s="440" t="str">
        <f t="shared" si="2"/>
        <v/>
      </c>
      <c r="K6" s="441" t="str">
        <f>IF(A6&lt;&gt;"",'計算用(別紙2-2)概要'!$A$2,"")</f>
        <v/>
      </c>
      <c r="L6" s="442">
        <v>5</v>
      </c>
      <c r="M6" s="519" t="str">
        <f>IF(A6&lt;&gt;"",'計算用(別紙2-2)概要'!$R$2,"")</f>
        <v/>
      </c>
    </row>
    <row r="7" spans="1:13" s="442" customFormat="1" ht="28.5" customHeight="1" x14ac:dyDescent="0.15">
      <c r="A7" s="439" t="str">
        <f>IF(B7=0,"",COUNTIF(B$1:B7,B7))</f>
        <v/>
      </c>
      <c r="B7" s="439">
        <f>【入力】別紙5!C13</f>
        <v>0</v>
      </c>
      <c r="C7" s="439" t="str">
        <f t="shared" si="0"/>
        <v>0</v>
      </c>
      <c r="D7" s="439" t="str">
        <f t="shared" si="1"/>
        <v/>
      </c>
      <c r="E7" s="439" t="str">
        <f>IF(A7&lt;&gt;"",COUNTIF($H$2:$H7,"03"),"")</f>
        <v/>
      </c>
      <c r="F7" s="439" t="str">
        <f>【入力】別紙5!D20</f>
        <v/>
      </c>
      <c r="G7" s="439" t="str">
        <f t="shared" si="3"/>
        <v/>
      </c>
      <c r="H7" s="440" t="str">
        <f>IFERROR(VLOOKUP($B7,マスタシート!$A:$D,3,FALSE),"")</f>
        <v/>
      </c>
      <c r="I7" s="440" t="str">
        <f>IFERROR(VLOOKUP($B7,マスタシート!$A:$D,4,FALSE),"")</f>
        <v/>
      </c>
      <c r="J7" s="440" t="str">
        <f t="shared" si="2"/>
        <v/>
      </c>
      <c r="K7" s="441" t="str">
        <f>IF(A7&lt;&gt;"",'計算用(別紙2-2)概要'!$A$2,"")</f>
        <v/>
      </c>
      <c r="L7" s="442">
        <v>6</v>
      </c>
      <c r="M7" s="519" t="str">
        <f>IF(A7&lt;&gt;"",'計算用(別紙2-2)概要'!$R$2,"")</f>
        <v/>
      </c>
    </row>
    <row r="8" spans="1:13" s="112" customFormat="1" ht="28.5" customHeight="1" x14ac:dyDescent="0.15">
      <c r="A8" s="142" t="str">
        <f>IF(B8=0,"",COUNTIF(B$1:B8,B8))</f>
        <v/>
      </c>
      <c r="B8" s="142">
        <f>【入力】別紙5!H8</f>
        <v>0</v>
      </c>
      <c r="C8" s="142" t="str">
        <f t="shared" si="0"/>
        <v>0</v>
      </c>
      <c r="D8" s="142" t="str">
        <f t="shared" si="1"/>
        <v/>
      </c>
      <c r="E8" s="142" t="str">
        <f>IF(A8&lt;&gt;"",COUNTIF($H$2:$H8,"03"),"")</f>
        <v/>
      </c>
      <c r="F8" s="142" t="str">
        <f>【入力】別紙5!I15</f>
        <v/>
      </c>
      <c r="G8" s="142" t="str">
        <f>IF(A8&lt;&gt;"",【入力】別紙5!I6&amp;" "&amp;【入力】別紙5!J6,"")</f>
        <v/>
      </c>
      <c r="H8" s="448" t="str">
        <f>IFERROR(VLOOKUP($B8,マスタシート!$A:$D,3,FALSE),"")</f>
        <v/>
      </c>
      <c r="I8" s="448" t="str">
        <f>IFERROR(VLOOKUP($B8,マスタシート!$A:$D,4,FALSE),"")</f>
        <v/>
      </c>
      <c r="J8" s="448" t="str">
        <f t="shared" si="2"/>
        <v/>
      </c>
      <c r="K8" s="250" t="str">
        <f>IF(A8&lt;&gt;"",'計算用(別紙2-2)概要'!$A$2,"")</f>
        <v/>
      </c>
      <c r="L8" s="112">
        <v>7</v>
      </c>
      <c r="M8" s="520" t="str">
        <f>IF(A8&lt;&gt;"",'計算用(別紙2-2)概要'!$R$2,"")</f>
        <v/>
      </c>
    </row>
    <row r="9" spans="1:13" s="112" customFormat="1" ht="28.5" customHeight="1" x14ac:dyDescent="0.15">
      <c r="A9" s="142" t="str">
        <f>IF(B9=0,"",COUNTIF(B$1:B9,B9))</f>
        <v/>
      </c>
      <c r="B9" s="142">
        <f>【入力】別紙5!H9</f>
        <v>0</v>
      </c>
      <c r="C9" s="142" t="str">
        <f t="shared" si="0"/>
        <v>0</v>
      </c>
      <c r="D9" s="142" t="str">
        <f t="shared" si="1"/>
        <v/>
      </c>
      <c r="E9" s="142" t="str">
        <f>IF(A9&lt;&gt;"",COUNTIF($H$2:$H9,"03"),"")</f>
        <v/>
      </c>
      <c r="F9" s="142" t="str">
        <f>【入力】別紙5!I16</f>
        <v/>
      </c>
      <c r="G9" s="142" t="str">
        <f>IF($A9&lt;&gt;"",$G$8,"")</f>
        <v/>
      </c>
      <c r="H9" s="448" t="str">
        <f>IFERROR(VLOOKUP($B9,マスタシート!$A:$D,3,FALSE),"")</f>
        <v/>
      </c>
      <c r="I9" s="448" t="str">
        <f>IFERROR(VLOOKUP($B9,マスタシート!$A:$D,4,FALSE),"")</f>
        <v/>
      </c>
      <c r="J9" s="448" t="str">
        <f t="shared" si="2"/>
        <v/>
      </c>
      <c r="K9" s="250" t="str">
        <f>IF(A9&lt;&gt;"",'計算用(別紙2-2)概要'!$A$2,"")</f>
        <v/>
      </c>
      <c r="L9" s="112">
        <v>8</v>
      </c>
      <c r="M9" s="520" t="str">
        <f>IF(A9&lt;&gt;"",'計算用(別紙2-2)概要'!$R$2,"")</f>
        <v/>
      </c>
    </row>
    <row r="10" spans="1:13" s="112" customFormat="1" ht="28.5" customHeight="1" x14ac:dyDescent="0.15">
      <c r="A10" s="142" t="str">
        <f>IF(B10=0,"",COUNTIF(B$1:B10,B10))</f>
        <v/>
      </c>
      <c r="B10" s="142">
        <f>【入力】別紙5!H10</f>
        <v>0</v>
      </c>
      <c r="C10" s="142" t="str">
        <f t="shared" si="0"/>
        <v>0</v>
      </c>
      <c r="D10" s="142" t="str">
        <f t="shared" si="1"/>
        <v/>
      </c>
      <c r="E10" s="142" t="str">
        <f>IF(A10&lt;&gt;"",COUNTIF($H$2:$H10,"03"),"")</f>
        <v/>
      </c>
      <c r="F10" s="142" t="str">
        <f>【入力】別紙5!I17</f>
        <v/>
      </c>
      <c r="G10" s="142" t="str">
        <f t="shared" ref="G10:G13" si="4">IF($A10&lt;&gt;"",$G$8,"")</f>
        <v/>
      </c>
      <c r="H10" s="448" t="str">
        <f>IFERROR(VLOOKUP($B10,マスタシート!$A:$D,3,FALSE),"")</f>
        <v/>
      </c>
      <c r="I10" s="448" t="str">
        <f>IFERROR(VLOOKUP($B10,マスタシート!$A:$D,4,FALSE),"")</f>
        <v/>
      </c>
      <c r="J10" s="448" t="str">
        <f t="shared" si="2"/>
        <v/>
      </c>
      <c r="K10" s="250" t="str">
        <f>IF(A10&lt;&gt;"",'計算用(別紙2-2)概要'!$A$2,"")</f>
        <v/>
      </c>
      <c r="L10" s="112">
        <v>9</v>
      </c>
      <c r="M10" s="520" t="str">
        <f>IF(A10&lt;&gt;"",'計算用(別紙2-2)概要'!$R$2,"")</f>
        <v/>
      </c>
    </row>
    <row r="11" spans="1:13" s="112" customFormat="1" ht="28.5" customHeight="1" x14ac:dyDescent="0.15">
      <c r="A11" s="142" t="str">
        <f>IF(B11=0,"",COUNTIF(B$1:B11,B11))</f>
        <v/>
      </c>
      <c r="B11" s="142">
        <f>【入力】別紙5!H11</f>
        <v>0</v>
      </c>
      <c r="C11" s="142" t="str">
        <f t="shared" si="0"/>
        <v>0</v>
      </c>
      <c r="D11" s="142" t="str">
        <f t="shared" si="1"/>
        <v/>
      </c>
      <c r="E11" s="142" t="str">
        <f>IF(A11&lt;&gt;"",COUNTIF($H$2:$H11,"03"),"")</f>
        <v/>
      </c>
      <c r="F11" s="142" t="str">
        <f>【入力】別紙5!I18</f>
        <v/>
      </c>
      <c r="G11" s="142" t="str">
        <f t="shared" si="4"/>
        <v/>
      </c>
      <c r="H11" s="448" t="str">
        <f>IFERROR(VLOOKUP($B11,マスタシート!$A:$D,3,FALSE),"")</f>
        <v/>
      </c>
      <c r="I11" s="448" t="str">
        <f>IFERROR(VLOOKUP($B11,マスタシート!$A:$D,4,FALSE),"")</f>
        <v/>
      </c>
      <c r="J11" s="448" t="str">
        <f t="shared" si="2"/>
        <v/>
      </c>
      <c r="K11" s="250" t="str">
        <f>IF(A11&lt;&gt;"",'計算用(別紙2-2)概要'!$A$2,"")</f>
        <v/>
      </c>
      <c r="L11" s="112">
        <v>10</v>
      </c>
      <c r="M11" s="520" t="str">
        <f>IF(A11&lt;&gt;"",'計算用(別紙2-2)概要'!$R$2,"")</f>
        <v/>
      </c>
    </row>
    <row r="12" spans="1:13" s="112" customFormat="1" ht="28.5" customHeight="1" x14ac:dyDescent="0.15">
      <c r="A12" s="142" t="str">
        <f>IF(B12=0,"",COUNTIF(B$1:B12,B12))</f>
        <v/>
      </c>
      <c r="B12" s="142">
        <f>【入力】別紙5!H12</f>
        <v>0</v>
      </c>
      <c r="C12" s="142" t="str">
        <f t="shared" si="0"/>
        <v>0</v>
      </c>
      <c r="D12" s="142" t="str">
        <f t="shared" si="1"/>
        <v/>
      </c>
      <c r="E12" s="142" t="str">
        <f>IF(A12&lt;&gt;"",COUNTIF($H$2:$H12,"03"),"")</f>
        <v/>
      </c>
      <c r="F12" s="142" t="str">
        <f>【入力】別紙5!I19</f>
        <v/>
      </c>
      <c r="G12" s="142" t="str">
        <f t="shared" si="4"/>
        <v/>
      </c>
      <c r="H12" s="448" t="str">
        <f>IFERROR(VLOOKUP($B12,マスタシート!$A:$D,3,FALSE),"")</f>
        <v/>
      </c>
      <c r="I12" s="448" t="str">
        <f>IFERROR(VLOOKUP($B12,マスタシート!$A:$D,4,FALSE),"")</f>
        <v/>
      </c>
      <c r="J12" s="448" t="str">
        <f t="shared" si="2"/>
        <v/>
      </c>
      <c r="K12" s="250" t="str">
        <f>IF(A12&lt;&gt;"",'計算用(別紙2-2)概要'!$A$2,"")</f>
        <v/>
      </c>
      <c r="L12" s="112">
        <v>11</v>
      </c>
      <c r="M12" s="520" t="str">
        <f>IF(A12&lt;&gt;"",'計算用(別紙2-2)概要'!$R$2,"")</f>
        <v/>
      </c>
    </row>
    <row r="13" spans="1:13" s="112" customFormat="1" ht="28.5" customHeight="1" x14ac:dyDescent="0.15">
      <c r="A13" s="142" t="str">
        <f>IF(B13=0,"",COUNTIF(B$1:B13,B13))</f>
        <v/>
      </c>
      <c r="B13" s="142">
        <f>【入力】別紙5!H13</f>
        <v>0</v>
      </c>
      <c r="C13" s="142" t="str">
        <f t="shared" si="0"/>
        <v>0</v>
      </c>
      <c r="D13" s="142" t="str">
        <f t="shared" si="1"/>
        <v/>
      </c>
      <c r="E13" s="142" t="str">
        <f>IF(A13&lt;&gt;"",COUNTIF($H$2:$H13,"03"),"")</f>
        <v/>
      </c>
      <c r="F13" s="142" t="str">
        <f>【入力】別紙5!I20</f>
        <v/>
      </c>
      <c r="G13" s="142" t="str">
        <f t="shared" si="4"/>
        <v/>
      </c>
      <c r="H13" s="448" t="str">
        <f>IFERROR(VLOOKUP($B13,マスタシート!$A:$D,3,FALSE),"")</f>
        <v/>
      </c>
      <c r="I13" s="448" t="str">
        <f>IFERROR(VLOOKUP($B13,マスタシート!$A:$D,4,FALSE),"")</f>
        <v/>
      </c>
      <c r="J13" s="448" t="str">
        <f t="shared" si="2"/>
        <v/>
      </c>
      <c r="K13" s="250" t="str">
        <f>IF(A13&lt;&gt;"",'計算用(別紙2-2)概要'!$A$2,"")</f>
        <v/>
      </c>
      <c r="L13" s="112">
        <v>12</v>
      </c>
      <c r="M13" s="520" t="str">
        <f>IF(A13&lt;&gt;"",'計算用(別紙2-2)概要'!$R$2,"")</f>
        <v/>
      </c>
    </row>
    <row r="14" spans="1:13" s="442" customFormat="1" ht="28.5" customHeight="1" x14ac:dyDescent="0.15">
      <c r="A14" s="439" t="str">
        <f>IF(B14=0,"",COUNTIF(B$1:B14,B14))</f>
        <v/>
      </c>
      <c r="B14" s="439">
        <f>【入力】別紙5!M8</f>
        <v>0</v>
      </c>
      <c r="C14" s="439" t="str">
        <f t="shared" si="0"/>
        <v>0</v>
      </c>
      <c r="D14" s="439" t="str">
        <f t="shared" si="1"/>
        <v/>
      </c>
      <c r="E14" s="439" t="str">
        <f>IF(A14&lt;&gt;"",COUNTIF($H$2:$H14,"03"),"")</f>
        <v/>
      </c>
      <c r="F14" s="439" t="str">
        <f>【入力】別紙5!N15</f>
        <v/>
      </c>
      <c r="G14" s="439" t="str">
        <f>IF(A14&lt;&gt;"",【入力】別紙5!N6&amp;" "&amp;【入力】別紙5!O6,"")</f>
        <v/>
      </c>
      <c r="H14" s="440" t="str">
        <f>IFERROR(VLOOKUP($B14,マスタシート!$A:$D,3,FALSE),"")</f>
        <v/>
      </c>
      <c r="I14" s="440" t="str">
        <f>IFERROR(VLOOKUP($B14,マスタシート!$A:$D,4,FALSE),"")</f>
        <v/>
      </c>
      <c r="J14" s="440" t="str">
        <f t="shared" si="2"/>
        <v/>
      </c>
      <c r="K14" s="441" t="str">
        <f>IF(A14&lt;&gt;"",'計算用(別紙2-2)概要'!$A$2,"")</f>
        <v/>
      </c>
      <c r="L14" s="442">
        <v>13</v>
      </c>
      <c r="M14" s="519" t="str">
        <f>IF(A14&lt;&gt;"",'計算用(別紙2-2)概要'!$R$2,"")</f>
        <v/>
      </c>
    </row>
    <row r="15" spans="1:13" s="442" customFormat="1" ht="28.5" customHeight="1" x14ac:dyDescent="0.15">
      <c r="A15" s="439" t="str">
        <f>IF(B15=0,"",COUNTIF(B$1:B15,B15))</f>
        <v/>
      </c>
      <c r="B15" s="439">
        <f>【入力】別紙5!M9</f>
        <v>0</v>
      </c>
      <c r="C15" s="439" t="str">
        <f t="shared" si="0"/>
        <v>0</v>
      </c>
      <c r="D15" s="439" t="str">
        <f t="shared" si="1"/>
        <v/>
      </c>
      <c r="E15" s="439" t="str">
        <f>IF(A15&lt;&gt;"",COUNTIF($H$2:$H15,"03"),"")</f>
        <v/>
      </c>
      <c r="F15" s="439" t="str">
        <f>【入力】別紙5!N16</f>
        <v/>
      </c>
      <c r="G15" s="439" t="str">
        <f>IF($A15&lt;&gt;"",$G$14,"")</f>
        <v/>
      </c>
      <c r="H15" s="440" t="str">
        <f>IFERROR(VLOOKUP($B15,マスタシート!$A:$D,3,FALSE),"")</f>
        <v/>
      </c>
      <c r="I15" s="440" t="str">
        <f>IFERROR(VLOOKUP($B15,マスタシート!$A:$D,4,FALSE),"")</f>
        <v/>
      </c>
      <c r="J15" s="440" t="str">
        <f t="shared" si="2"/>
        <v/>
      </c>
      <c r="K15" s="441" t="str">
        <f>IF(A15&lt;&gt;"",'計算用(別紙2-2)概要'!$A$2,"")</f>
        <v/>
      </c>
      <c r="L15" s="442">
        <v>14</v>
      </c>
      <c r="M15" s="519" t="str">
        <f>IF(A15&lt;&gt;"",'計算用(別紙2-2)概要'!$R$2,"")</f>
        <v/>
      </c>
    </row>
    <row r="16" spans="1:13" s="442" customFormat="1" ht="28.5" customHeight="1" x14ac:dyDescent="0.15">
      <c r="A16" s="439" t="str">
        <f>IF(B16=0,"",COUNTIF(B$1:B16,B16))</f>
        <v/>
      </c>
      <c r="B16" s="439">
        <f>【入力】別紙5!M10</f>
        <v>0</v>
      </c>
      <c r="C16" s="439" t="str">
        <f t="shared" si="0"/>
        <v>0</v>
      </c>
      <c r="D16" s="439" t="str">
        <f t="shared" si="1"/>
        <v/>
      </c>
      <c r="E16" s="439" t="str">
        <f>IF(A16&lt;&gt;"",COUNTIF($H$2:$H16,"03"),"")</f>
        <v/>
      </c>
      <c r="F16" s="439" t="str">
        <f>【入力】別紙5!N17</f>
        <v/>
      </c>
      <c r="G16" s="439" t="str">
        <f t="shared" ref="G16:G18" si="5">IF($A16&lt;&gt;"",$G$14,"")</f>
        <v/>
      </c>
      <c r="H16" s="440" t="str">
        <f>IFERROR(VLOOKUP($B16,マスタシート!$A:$D,3,FALSE),"")</f>
        <v/>
      </c>
      <c r="I16" s="440" t="str">
        <f>IFERROR(VLOOKUP($B16,マスタシート!$A:$D,4,FALSE),"")</f>
        <v/>
      </c>
      <c r="J16" s="440" t="str">
        <f t="shared" si="2"/>
        <v/>
      </c>
      <c r="K16" s="441" t="str">
        <f>IF(A16&lt;&gt;"",'計算用(別紙2-2)概要'!$A$2,"")</f>
        <v/>
      </c>
      <c r="L16" s="442">
        <v>15</v>
      </c>
      <c r="M16" s="519" t="str">
        <f>IF(A16&lt;&gt;"",'計算用(別紙2-2)概要'!$R$2,"")</f>
        <v/>
      </c>
    </row>
    <row r="17" spans="1:13" s="442" customFormat="1" ht="28.5" customHeight="1" x14ac:dyDescent="0.15">
      <c r="A17" s="439" t="str">
        <f>IF(B17=0,"",COUNTIF(B$1:B17,B17))</f>
        <v/>
      </c>
      <c r="B17" s="439">
        <f>【入力】別紙5!M11</f>
        <v>0</v>
      </c>
      <c r="C17" s="439" t="str">
        <f t="shared" si="0"/>
        <v>0</v>
      </c>
      <c r="D17" s="439" t="str">
        <f t="shared" si="1"/>
        <v/>
      </c>
      <c r="E17" s="439" t="str">
        <f>IF(A17&lt;&gt;"",COUNTIF($H$2:$H17,"03"),"")</f>
        <v/>
      </c>
      <c r="F17" s="439" t="str">
        <f>【入力】別紙5!N18</f>
        <v/>
      </c>
      <c r="G17" s="439" t="str">
        <f t="shared" si="5"/>
        <v/>
      </c>
      <c r="H17" s="440" t="str">
        <f>IFERROR(VLOOKUP($B17,マスタシート!$A:$D,3,FALSE),"")</f>
        <v/>
      </c>
      <c r="I17" s="440" t="str">
        <f>IFERROR(VLOOKUP($B17,マスタシート!$A:$D,4,FALSE),"")</f>
        <v/>
      </c>
      <c r="J17" s="440" t="str">
        <f t="shared" si="2"/>
        <v/>
      </c>
      <c r="K17" s="441" t="str">
        <f>IF(A17&lt;&gt;"",'計算用(別紙2-2)概要'!$A$2,"")</f>
        <v/>
      </c>
      <c r="L17" s="442">
        <v>16</v>
      </c>
      <c r="M17" s="519" t="str">
        <f>IF(A17&lt;&gt;"",'計算用(別紙2-2)概要'!$R$2,"")</f>
        <v/>
      </c>
    </row>
    <row r="18" spans="1:13" s="442" customFormat="1" ht="28.5" customHeight="1" x14ac:dyDescent="0.15">
      <c r="A18" s="439" t="str">
        <f>IF(B18=0,"",COUNTIF(B$1:B18,B18))</f>
        <v/>
      </c>
      <c r="B18" s="439">
        <f>【入力】別紙5!M12</f>
        <v>0</v>
      </c>
      <c r="C18" s="439" t="str">
        <f t="shared" si="0"/>
        <v>0</v>
      </c>
      <c r="D18" s="439" t="str">
        <f t="shared" si="1"/>
        <v/>
      </c>
      <c r="E18" s="439" t="str">
        <f>IF(A18&lt;&gt;"",COUNTIF($H$2:$H18,"03"),"")</f>
        <v/>
      </c>
      <c r="F18" s="439" t="str">
        <f>【入力】別紙5!N19</f>
        <v/>
      </c>
      <c r="G18" s="439" t="str">
        <f t="shared" si="5"/>
        <v/>
      </c>
      <c r="H18" s="440" t="str">
        <f>IFERROR(VLOOKUP($B18,マスタシート!$A:$D,3,FALSE),"")</f>
        <v/>
      </c>
      <c r="I18" s="440" t="str">
        <f>IFERROR(VLOOKUP($B18,マスタシート!$A:$D,4,FALSE),"")</f>
        <v/>
      </c>
      <c r="J18" s="440" t="str">
        <f t="shared" si="2"/>
        <v/>
      </c>
      <c r="K18" s="441" t="str">
        <f>IF(A18&lt;&gt;"",'計算用(別紙2-2)概要'!$A$2,"")</f>
        <v/>
      </c>
      <c r="L18" s="442">
        <v>17</v>
      </c>
      <c r="M18" s="519" t="str">
        <f>IF(A18&lt;&gt;"",'計算用(別紙2-2)概要'!$R$2,"")</f>
        <v/>
      </c>
    </row>
    <row r="19" spans="1:13" s="442" customFormat="1" ht="28.5" customHeight="1" x14ac:dyDescent="0.15">
      <c r="A19" s="439" t="str">
        <f>IF(B19=0,"",COUNTIF(B$1:B19,B19))</f>
        <v/>
      </c>
      <c r="B19" s="439">
        <f>【入力】別紙5!M13</f>
        <v>0</v>
      </c>
      <c r="C19" s="439" t="str">
        <f t="shared" si="0"/>
        <v>0</v>
      </c>
      <c r="D19" s="439" t="str">
        <f t="shared" si="1"/>
        <v/>
      </c>
      <c r="E19" s="439" t="str">
        <f>IF(A19&lt;&gt;"",COUNTIF($H$2:$H19,"03"),"")</f>
        <v/>
      </c>
      <c r="F19" s="439" t="str">
        <f>【入力】別紙5!N20</f>
        <v/>
      </c>
      <c r="G19" s="439" t="str">
        <f>IF($A19&lt;&gt;"",$G$14,"")</f>
        <v/>
      </c>
      <c r="H19" s="440" t="str">
        <f>IFERROR(VLOOKUP($B19,マスタシート!$A:$D,3,FALSE),"")</f>
        <v/>
      </c>
      <c r="I19" s="440" t="str">
        <f>IFERROR(VLOOKUP($B19,マスタシート!$A:$D,4,FALSE),"")</f>
        <v/>
      </c>
      <c r="J19" s="440" t="str">
        <f t="shared" si="2"/>
        <v/>
      </c>
      <c r="K19" s="441" t="str">
        <f>IF(A19&lt;&gt;"",'計算用(別紙2-2)概要'!$A$2,"")</f>
        <v/>
      </c>
      <c r="L19" s="442">
        <v>18</v>
      </c>
      <c r="M19" s="519" t="str">
        <f>IF(A19&lt;&gt;"",'計算用(別紙2-2)概要'!$R$2,"")</f>
        <v/>
      </c>
    </row>
    <row r="20" spans="1:13" s="112" customFormat="1" ht="28.5" customHeight="1" x14ac:dyDescent="0.15">
      <c r="A20" s="142" t="str">
        <f>IF(B20=0,"",COUNTIF(B$1:B20,B20))</f>
        <v/>
      </c>
      <c r="B20" s="142">
        <f>【入力】別紙5!R8</f>
        <v>0</v>
      </c>
      <c r="C20" s="142" t="str">
        <f t="shared" si="0"/>
        <v>0</v>
      </c>
      <c r="D20" s="142" t="str">
        <f t="shared" si="1"/>
        <v/>
      </c>
      <c r="E20" s="142" t="str">
        <f>IF(A20&lt;&gt;"",COUNTIF($H$2:$H20,"03"),"")</f>
        <v/>
      </c>
      <c r="F20" s="142" t="str">
        <f>【入力】別紙5!S15</f>
        <v/>
      </c>
      <c r="G20" s="142" t="str">
        <f>IF(A20&lt;&gt;"",【入力】別紙5!S6&amp;" "&amp;【入力】別紙5!T6,"")</f>
        <v/>
      </c>
      <c r="H20" s="448" t="str">
        <f>IFERROR(VLOOKUP($B20,マスタシート!$A:$D,3,FALSE),"")</f>
        <v/>
      </c>
      <c r="I20" s="448" t="str">
        <f>IFERROR(VLOOKUP($B20,マスタシート!$A:$D,4,FALSE),"")</f>
        <v/>
      </c>
      <c r="J20" s="448" t="str">
        <f t="shared" si="2"/>
        <v/>
      </c>
      <c r="K20" s="250" t="str">
        <f>IF(A20&lt;&gt;"",'計算用(別紙2-2)概要'!$A$2,"")</f>
        <v/>
      </c>
      <c r="L20" s="112">
        <v>19</v>
      </c>
      <c r="M20" s="520" t="str">
        <f>IF(A20&lt;&gt;"",'計算用(別紙2-2)概要'!$R$2,"")</f>
        <v/>
      </c>
    </row>
    <row r="21" spans="1:13" s="112" customFormat="1" ht="28.5" customHeight="1" x14ac:dyDescent="0.15">
      <c r="A21" s="142" t="str">
        <f>IF(B21=0,"",COUNTIF(B$1:B21,B21))</f>
        <v/>
      </c>
      <c r="B21" s="142">
        <f>【入力】別紙5!R9</f>
        <v>0</v>
      </c>
      <c r="C21" s="142" t="str">
        <f t="shared" si="0"/>
        <v>0</v>
      </c>
      <c r="D21" s="142" t="str">
        <f t="shared" si="1"/>
        <v/>
      </c>
      <c r="E21" s="142" t="str">
        <f>IF(A21&lt;&gt;"",COUNTIF($H$2:$H21,"03"),"")</f>
        <v/>
      </c>
      <c r="F21" s="142" t="str">
        <f>【入力】別紙5!S16</f>
        <v/>
      </c>
      <c r="G21" s="142" t="str">
        <f>IF($A21&lt;&gt;"",$G$20,"")</f>
        <v/>
      </c>
      <c r="H21" s="448" t="str">
        <f>IFERROR(VLOOKUP($B21,マスタシート!$A:$D,3,FALSE),"")</f>
        <v/>
      </c>
      <c r="I21" s="448" t="str">
        <f>IFERROR(VLOOKUP($B21,マスタシート!$A:$D,4,FALSE),"")</f>
        <v/>
      </c>
      <c r="J21" s="448" t="str">
        <f t="shared" si="2"/>
        <v/>
      </c>
      <c r="K21" s="250" t="str">
        <f>IF(A21&lt;&gt;"",'計算用(別紙2-2)概要'!$A$2,"")</f>
        <v/>
      </c>
      <c r="L21" s="112">
        <v>20</v>
      </c>
      <c r="M21" s="520" t="str">
        <f>IF(A21&lt;&gt;"",'計算用(別紙2-2)概要'!$R$2,"")</f>
        <v/>
      </c>
    </row>
    <row r="22" spans="1:13" s="112" customFormat="1" ht="28.5" customHeight="1" x14ac:dyDescent="0.15">
      <c r="A22" s="142" t="str">
        <f>IF(B22=0,"",COUNTIF(B$1:B22,B22))</f>
        <v/>
      </c>
      <c r="B22" s="142">
        <f>【入力】別紙5!R10</f>
        <v>0</v>
      </c>
      <c r="C22" s="142" t="str">
        <f t="shared" si="0"/>
        <v>0</v>
      </c>
      <c r="D22" s="142" t="str">
        <f t="shared" si="1"/>
        <v/>
      </c>
      <c r="E22" s="142" t="str">
        <f>IF(A22&lt;&gt;"",COUNTIF($H$2:$H22,"03"),"")</f>
        <v/>
      </c>
      <c r="F22" s="142" t="str">
        <f>【入力】別紙5!S17</f>
        <v/>
      </c>
      <c r="G22" s="142" t="str">
        <f t="shared" ref="G22:G25" si="6">IF($A22&lt;&gt;"",$G$20,"")</f>
        <v/>
      </c>
      <c r="H22" s="448" t="str">
        <f>IFERROR(VLOOKUP($B22,マスタシート!$A:$D,3,FALSE),"")</f>
        <v/>
      </c>
      <c r="I22" s="448" t="str">
        <f>IFERROR(VLOOKUP($B22,マスタシート!$A:$D,4,FALSE),"")</f>
        <v/>
      </c>
      <c r="J22" s="448" t="str">
        <f t="shared" si="2"/>
        <v/>
      </c>
      <c r="K22" s="250" t="str">
        <f>IF(A22&lt;&gt;"",'計算用(別紙2-2)概要'!$A$2,"")</f>
        <v/>
      </c>
      <c r="L22" s="112">
        <v>21</v>
      </c>
      <c r="M22" s="520" t="str">
        <f>IF(A22&lt;&gt;"",'計算用(別紙2-2)概要'!$R$2,"")</f>
        <v/>
      </c>
    </row>
    <row r="23" spans="1:13" s="112" customFormat="1" ht="28.5" customHeight="1" x14ac:dyDescent="0.15">
      <c r="A23" s="142" t="str">
        <f>IF(B23=0,"",COUNTIF(B$1:B23,B23))</f>
        <v/>
      </c>
      <c r="B23" s="142">
        <f>【入力】別紙5!R11</f>
        <v>0</v>
      </c>
      <c r="C23" s="142" t="str">
        <f t="shared" si="0"/>
        <v>0</v>
      </c>
      <c r="D23" s="142" t="str">
        <f t="shared" si="1"/>
        <v/>
      </c>
      <c r="E23" s="142" t="str">
        <f>IF(A23&lt;&gt;"",COUNTIF($H$2:$H23,"03"),"")</f>
        <v/>
      </c>
      <c r="F23" s="142" t="str">
        <f>【入力】別紙5!S18</f>
        <v/>
      </c>
      <c r="G23" s="142" t="str">
        <f t="shared" si="6"/>
        <v/>
      </c>
      <c r="H23" s="448" t="str">
        <f>IFERROR(VLOOKUP($B23,マスタシート!$A:$D,3,FALSE),"")</f>
        <v/>
      </c>
      <c r="I23" s="448" t="str">
        <f>IFERROR(VLOOKUP($B23,マスタシート!$A:$D,4,FALSE),"")</f>
        <v/>
      </c>
      <c r="J23" s="448" t="str">
        <f t="shared" si="2"/>
        <v/>
      </c>
      <c r="K23" s="250" t="str">
        <f>IF(A23&lt;&gt;"",'計算用(別紙2-2)概要'!$A$2,"")</f>
        <v/>
      </c>
      <c r="L23" s="112">
        <v>22</v>
      </c>
      <c r="M23" s="520" t="str">
        <f>IF(A23&lt;&gt;"",'計算用(別紙2-2)概要'!$R$2,"")</f>
        <v/>
      </c>
    </row>
    <row r="24" spans="1:13" s="112" customFormat="1" ht="28.5" customHeight="1" x14ac:dyDescent="0.15">
      <c r="A24" s="142" t="str">
        <f>IF(B24=0,"",COUNTIF(B$1:B24,B24))</f>
        <v/>
      </c>
      <c r="B24" s="142">
        <f>【入力】別紙5!R12</f>
        <v>0</v>
      </c>
      <c r="C24" s="142" t="str">
        <f t="shared" si="0"/>
        <v>0</v>
      </c>
      <c r="D24" s="142" t="str">
        <f t="shared" si="1"/>
        <v/>
      </c>
      <c r="E24" s="142" t="str">
        <f>IF(A24&lt;&gt;"",COUNTIF($H$2:$H24,"03"),"")</f>
        <v/>
      </c>
      <c r="F24" s="142" t="str">
        <f>【入力】別紙5!S19</f>
        <v/>
      </c>
      <c r="G24" s="142" t="str">
        <f t="shared" si="6"/>
        <v/>
      </c>
      <c r="H24" s="448" t="str">
        <f>IFERROR(VLOOKUP($B24,マスタシート!$A:$D,3,FALSE),"")</f>
        <v/>
      </c>
      <c r="I24" s="448" t="str">
        <f>IFERROR(VLOOKUP($B24,マスタシート!$A:$D,4,FALSE),"")</f>
        <v/>
      </c>
      <c r="J24" s="448" t="str">
        <f t="shared" si="2"/>
        <v/>
      </c>
      <c r="K24" s="250" t="str">
        <f>IF(A24&lt;&gt;"",'計算用(別紙2-2)概要'!$A$2,"")</f>
        <v/>
      </c>
      <c r="L24" s="112">
        <v>23</v>
      </c>
      <c r="M24" s="520" t="str">
        <f>IF(A24&lt;&gt;"",'計算用(別紙2-2)概要'!$R$2,"")</f>
        <v/>
      </c>
    </row>
    <row r="25" spans="1:13" s="112" customFormat="1" ht="28.5" customHeight="1" x14ac:dyDescent="0.15">
      <c r="A25" s="142" t="str">
        <f>IF(B25=0,"",COUNTIF(B$1:B25,B25))</f>
        <v/>
      </c>
      <c r="B25" s="142">
        <f>【入力】別紙5!R13</f>
        <v>0</v>
      </c>
      <c r="C25" s="142" t="str">
        <f t="shared" si="0"/>
        <v>0</v>
      </c>
      <c r="D25" s="142" t="str">
        <f t="shared" si="1"/>
        <v/>
      </c>
      <c r="E25" s="142" t="str">
        <f>IF(A25&lt;&gt;"",COUNTIF($H$2:$H25,"03"),"")</f>
        <v/>
      </c>
      <c r="F25" s="142" t="str">
        <f>【入力】別紙5!S20</f>
        <v/>
      </c>
      <c r="G25" s="142" t="str">
        <f t="shared" si="6"/>
        <v/>
      </c>
      <c r="H25" s="448" t="str">
        <f>IFERROR(VLOOKUP($B25,マスタシート!$A:$D,3,FALSE),"")</f>
        <v/>
      </c>
      <c r="I25" s="448" t="str">
        <f>IFERROR(VLOOKUP($B25,マスタシート!$A:$D,4,FALSE),"")</f>
        <v/>
      </c>
      <c r="J25" s="448" t="str">
        <f t="shared" si="2"/>
        <v/>
      </c>
      <c r="K25" s="250" t="str">
        <f>IF(A25&lt;&gt;"",'計算用(別紙2-2)概要'!$A$2,"")</f>
        <v/>
      </c>
      <c r="L25" s="112">
        <v>24</v>
      </c>
      <c r="M25" s="520" t="str">
        <f>IF(A25&lt;&gt;"",'計算用(別紙2-2)概要'!$R$2,"")</f>
        <v/>
      </c>
    </row>
    <row r="26" spans="1:13" s="442" customFormat="1" ht="28.5" customHeight="1" x14ac:dyDescent="0.15">
      <c r="A26" s="439" t="str">
        <f>IF(B26=0,"",COUNTIF(B$1:B26,B26))</f>
        <v/>
      </c>
      <c r="B26" s="439">
        <f>【入力】別紙5!W8</f>
        <v>0</v>
      </c>
      <c r="C26" s="439" t="str">
        <f t="shared" si="0"/>
        <v>0</v>
      </c>
      <c r="D26" s="439" t="str">
        <f t="shared" si="1"/>
        <v/>
      </c>
      <c r="E26" s="439" t="str">
        <f>IF(A26&lt;&gt;"",COUNTIF($H$2:$H26,"03"),"")</f>
        <v/>
      </c>
      <c r="F26" s="439" t="str">
        <f>【入力】別紙5!X15</f>
        <v/>
      </c>
      <c r="G26" s="439" t="str">
        <f>IF(A26&lt;&gt;"",【入力】別紙5!X6&amp;" "&amp;【入力】別紙5!Y6,"")</f>
        <v/>
      </c>
      <c r="H26" s="440" t="str">
        <f>IFERROR(VLOOKUP($B26,マスタシート!$A:$D,3,FALSE),"")</f>
        <v/>
      </c>
      <c r="I26" s="440" t="str">
        <f>IFERROR(VLOOKUP($B26,マスタシート!$A:$D,4,FALSE),"")</f>
        <v/>
      </c>
      <c r="J26" s="440" t="str">
        <f t="shared" si="2"/>
        <v/>
      </c>
      <c r="K26" s="441" t="str">
        <f>IF(A26&lt;&gt;"",'計算用(別紙2-2)概要'!$A$2,"")</f>
        <v/>
      </c>
      <c r="L26" s="442">
        <v>25</v>
      </c>
      <c r="M26" s="519" t="str">
        <f>IF(A26&lt;&gt;"",'計算用(別紙2-2)概要'!$R$2,"")</f>
        <v/>
      </c>
    </row>
    <row r="27" spans="1:13" s="442" customFormat="1" ht="28.5" customHeight="1" x14ac:dyDescent="0.15">
      <c r="A27" s="439" t="str">
        <f>IF(B27=0,"",COUNTIF(B$1:B27,B27))</f>
        <v/>
      </c>
      <c r="B27" s="439">
        <f>【入力】別紙5!W9</f>
        <v>0</v>
      </c>
      <c r="C27" s="439" t="str">
        <f t="shared" si="0"/>
        <v>0</v>
      </c>
      <c r="D27" s="439" t="str">
        <f t="shared" si="1"/>
        <v/>
      </c>
      <c r="E27" s="439" t="str">
        <f>IF(A27&lt;&gt;"",COUNTIF($H$2:$H27,"03"),"")</f>
        <v/>
      </c>
      <c r="F27" s="439" t="str">
        <f>【入力】別紙5!X16</f>
        <v/>
      </c>
      <c r="G27" s="439" t="str">
        <f>IF($A27&lt;&gt;"",$G$26,"")</f>
        <v/>
      </c>
      <c r="H27" s="440" t="str">
        <f>IFERROR(VLOOKUP($B27,マスタシート!$A:$D,3,FALSE),"")</f>
        <v/>
      </c>
      <c r="I27" s="440" t="str">
        <f>IFERROR(VLOOKUP($B27,マスタシート!$A:$D,4,FALSE),"")</f>
        <v/>
      </c>
      <c r="J27" s="440" t="str">
        <f t="shared" si="2"/>
        <v/>
      </c>
      <c r="K27" s="441" t="str">
        <f>IF(A27&lt;&gt;"",'計算用(別紙2-2)概要'!$A$2,"")</f>
        <v/>
      </c>
      <c r="L27" s="442">
        <v>26</v>
      </c>
      <c r="M27" s="519" t="str">
        <f>IF(A27&lt;&gt;"",'計算用(別紙2-2)概要'!$R$2,"")</f>
        <v/>
      </c>
    </row>
    <row r="28" spans="1:13" s="442" customFormat="1" ht="28.5" customHeight="1" x14ac:dyDescent="0.15">
      <c r="A28" s="439" t="str">
        <f>IF(B28=0,"",COUNTIF(B$1:B28,B28))</f>
        <v/>
      </c>
      <c r="B28" s="439">
        <f>【入力】別紙5!W10</f>
        <v>0</v>
      </c>
      <c r="C28" s="439" t="str">
        <f t="shared" si="0"/>
        <v>0</v>
      </c>
      <c r="D28" s="439" t="str">
        <f t="shared" si="1"/>
        <v/>
      </c>
      <c r="E28" s="439" t="str">
        <f>IF(A28&lt;&gt;"",COUNTIF($H$2:$H28,"03"),"")</f>
        <v/>
      </c>
      <c r="F28" s="439" t="str">
        <f>【入力】別紙5!X17</f>
        <v/>
      </c>
      <c r="G28" s="439" t="str">
        <f t="shared" ref="G28:G31" si="7">IF($A28&lt;&gt;"",$G$26,"")</f>
        <v/>
      </c>
      <c r="H28" s="440" t="str">
        <f>IFERROR(VLOOKUP($B28,マスタシート!$A:$D,3,FALSE),"")</f>
        <v/>
      </c>
      <c r="I28" s="440" t="str">
        <f>IFERROR(VLOOKUP($B28,マスタシート!$A:$D,4,FALSE),"")</f>
        <v/>
      </c>
      <c r="J28" s="440" t="str">
        <f t="shared" si="2"/>
        <v/>
      </c>
      <c r="K28" s="441" t="str">
        <f>IF(A28&lt;&gt;"",'計算用(別紙2-2)概要'!$A$2,"")</f>
        <v/>
      </c>
      <c r="L28" s="442">
        <v>27</v>
      </c>
      <c r="M28" s="519" t="str">
        <f>IF(A28&lt;&gt;"",'計算用(別紙2-2)概要'!$R$2,"")</f>
        <v/>
      </c>
    </row>
    <row r="29" spans="1:13" s="442" customFormat="1" ht="28.5" customHeight="1" x14ac:dyDescent="0.15">
      <c r="A29" s="439" t="str">
        <f>IF(B29=0,"",COUNTIF(B$1:B29,B29))</f>
        <v/>
      </c>
      <c r="B29" s="439">
        <f>【入力】別紙5!W11</f>
        <v>0</v>
      </c>
      <c r="C29" s="439" t="str">
        <f t="shared" si="0"/>
        <v>0</v>
      </c>
      <c r="D29" s="439" t="str">
        <f t="shared" si="1"/>
        <v/>
      </c>
      <c r="E29" s="439" t="str">
        <f>IF(A29&lt;&gt;"",COUNTIF($H$2:$H29,"03"),"")</f>
        <v/>
      </c>
      <c r="F29" s="439" t="str">
        <f>【入力】別紙5!X18</f>
        <v/>
      </c>
      <c r="G29" s="439" t="str">
        <f t="shared" si="7"/>
        <v/>
      </c>
      <c r="H29" s="440" t="str">
        <f>IFERROR(VLOOKUP($B29,マスタシート!$A:$D,3,FALSE),"")</f>
        <v/>
      </c>
      <c r="I29" s="440" t="str">
        <f>IFERROR(VLOOKUP($B29,マスタシート!$A:$D,4,FALSE),"")</f>
        <v/>
      </c>
      <c r="J29" s="440" t="str">
        <f t="shared" si="2"/>
        <v/>
      </c>
      <c r="K29" s="441" t="str">
        <f>IF(A29&lt;&gt;"",'計算用(別紙2-2)概要'!$A$2,"")</f>
        <v/>
      </c>
      <c r="L29" s="442">
        <v>28</v>
      </c>
      <c r="M29" s="519" t="str">
        <f>IF(A29&lt;&gt;"",'計算用(別紙2-2)概要'!$R$2,"")</f>
        <v/>
      </c>
    </row>
    <row r="30" spans="1:13" s="442" customFormat="1" ht="28.5" customHeight="1" x14ac:dyDescent="0.15">
      <c r="A30" s="439" t="str">
        <f>IF(B30=0,"",COUNTIF(B$1:B30,B30))</f>
        <v/>
      </c>
      <c r="B30" s="439">
        <f>【入力】別紙5!W12</f>
        <v>0</v>
      </c>
      <c r="C30" s="439" t="str">
        <f t="shared" si="0"/>
        <v>0</v>
      </c>
      <c r="D30" s="439" t="str">
        <f t="shared" si="1"/>
        <v/>
      </c>
      <c r="E30" s="439" t="str">
        <f>IF(A30&lt;&gt;"",COUNTIF($H$2:$H30,"03"),"")</f>
        <v/>
      </c>
      <c r="F30" s="439" t="str">
        <f>【入力】別紙5!X19</f>
        <v/>
      </c>
      <c r="G30" s="439" t="str">
        <f t="shared" si="7"/>
        <v/>
      </c>
      <c r="H30" s="440" t="str">
        <f>IFERROR(VLOOKUP($B30,マスタシート!$A:$D,3,FALSE),"")</f>
        <v/>
      </c>
      <c r="I30" s="440" t="str">
        <f>IFERROR(VLOOKUP($B30,マスタシート!$A:$D,4,FALSE),"")</f>
        <v/>
      </c>
      <c r="J30" s="440" t="str">
        <f t="shared" si="2"/>
        <v/>
      </c>
      <c r="K30" s="441" t="str">
        <f>IF(A30&lt;&gt;"",'計算用(別紙2-2)概要'!$A$2,"")</f>
        <v/>
      </c>
      <c r="L30" s="442">
        <v>29</v>
      </c>
      <c r="M30" s="519" t="str">
        <f>IF(A30&lt;&gt;"",'計算用(別紙2-2)概要'!$R$2,"")</f>
        <v/>
      </c>
    </row>
    <row r="31" spans="1:13" s="442" customFormat="1" ht="28.5" customHeight="1" x14ac:dyDescent="0.15">
      <c r="A31" s="439" t="str">
        <f>IF(B31=0,"",COUNTIF(B$1:B31,B31))</f>
        <v/>
      </c>
      <c r="B31" s="439">
        <f>【入力】別紙5!W13</f>
        <v>0</v>
      </c>
      <c r="C31" s="439" t="str">
        <f t="shared" si="0"/>
        <v>0</v>
      </c>
      <c r="D31" s="439" t="str">
        <f t="shared" si="1"/>
        <v/>
      </c>
      <c r="E31" s="439" t="str">
        <f>IF(A31&lt;&gt;"",COUNTIF($H$2:$H31,"03"),"")</f>
        <v/>
      </c>
      <c r="F31" s="439" t="str">
        <f>【入力】別紙5!X20</f>
        <v/>
      </c>
      <c r="G31" s="439" t="str">
        <f t="shared" si="7"/>
        <v/>
      </c>
      <c r="H31" s="440" t="str">
        <f>IFERROR(VLOOKUP($B31,マスタシート!$A:$D,3,FALSE),"")</f>
        <v/>
      </c>
      <c r="I31" s="440" t="str">
        <f>IFERROR(VLOOKUP($B31,マスタシート!$A:$D,4,FALSE),"")</f>
        <v/>
      </c>
      <c r="J31" s="440" t="str">
        <f t="shared" si="2"/>
        <v/>
      </c>
      <c r="K31" s="441" t="str">
        <f>IF(A31&lt;&gt;"",'計算用(別紙2-2)概要'!$A$2,"")</f>
        <v/>
      </c>
      <c r="L31" s="442">
        <v>30</v>
      </c>
      <c r="M31" s="519" t="str">
        <f>IF(A31&lt;&gt;"",'計算用(別紙2-2)概要'!$R$2,"")</f>
        <v/>
      </c>
    </row>
    <row r="32" spans="1:13" s="112" customFormat="1" ht="28.5" customHeight="1" x14ac:dyDescent="0.15">
      <c r="A32" s="142" t="str">
        <f>IF(B32=0,"",COUNTIF(B$1:B32,B32))</f>
        <v/>
      </c>
      <c r="B32" s="142">
        <f>【入力】別紙5!AB8</f>
        <v>0</v>
      </c>
      <c r="C32" s="142" t="str">
        <f t="shared" si="0"/>
        <v>0</v>
      </c>
      <c r="D32" s="142" t="str">
        <f t="shared" si="1"/>
        <v/>
      </c>
      <c r="E32" s="142" t="str">
        <f>IF(A32&lt;&gt;"",COUNTIF($H$2:$H32,"03"),"")</f>
        <v/>
      </c>
      <c r="F32" s="142" t="str">
        <f>【入力】別紙5!AC15</f>
        <v/>
      </c>
      <c r="G32" s="142" t="str">
        <f>IF(A32&lt;&gt;"",【入力】別紙5!AC6&amp;" "&amp;【入力】別紙5!AD6,"")</f>
        <v/>
      </c>
      <c r="H32" s="448" t="str">
        <f>IFERROR(VLOOKUP($B32,マスタシート!$A:$D,3,FALSE),"")</f>
        <v/>
      </c>
      <c r="I32" s="448" t="str">
        <f>IFERROR(VLOOKUP($B32,マスタシート!$A:$D,4,FALSE),"")</f>
        <v/>
      </c>
      <c r="J32" s="448" t="str">
        <f t="shared" si="2"/>
        <v/>
      </c>
      <c r="K32" s="250" t="str">
        <f>IF(A32&lt;&gt;"",'計算用(別紙2-2)概要'!$A$2,"")</f>
        <v/>
      </c>
      <c r="L32" s="112">
        <v>31</v>
      </c>
      <c r="M32" s="520" t="str">
        <f>IF(A32&lt;&gt;"",'計算用(別紙2-2)概要'!$R$2,"")</f>
        <v/>
      </c>
    </row>
    <row r="33" spans="1:13" s="112" customFormat="1" ht="28.5" customHeight="1" x14ac:dyDescent="0.15">
      <c r="A33" s="142" t="str">
        <f>IF(B33=0,"",COUNTIF(B$1:B33,B33))</f>
        <v/>
      </c>
      <c r="B33" s="142">
        <f>【入力】別紙5!AB9</f>
        <v>0</v>
      </c>
      <c r="C33" s="142" t="str">
        <f t="shared" si="0"/>
        <v>0</v>
      </c>
      <c r="D33" s="142" t="str">
        <f t="shared" si="1"/>
        <v/>
      </c>
      <c r="E33" s="142" t="str">
        <f>IF(A33&lt;&gt;"",COUNTIF($H$2:$H33,"03"),"")</f>
        <v/>
      </c>
      <c r="F33" s="142" t="str">
        <f>【入力】別紙5!AC16</f>
        <v/>
      </c>
      <c r="G33" s="142" t="str">
        <f>IF($A33&lt;&gt;"",$G$32,"")</f>
        <v/>
      </c>
      <c r="H33" s="448" t="str">
        <f>IFERROR(VLOOKUP($B33,マスタシート!$A:$D,3,FALSE),"")</f>
        <v/>
      </c>
      <c r="I33" s="448" t="str">
        <f>IFERROR(VLOOKUP($B33,マスタシート!$A:$D,4,FALSE),"")</f>
        <v/>
      </c>
      <c r="J33" s="448" t="str">
        <f t="shared" si="2"/>
        <v/>
      </c>
      <c r="K33" s="250" t="str">
        <f>IF(A33&lt;&gt;"",'計算用(別紙2-2)概要'!$A$2,"")</f>
        <v/>
      </c>
      <c r="L33" s="112">
        <v>32</v>
      </c>
      <c r="M33" s="520" t="str">
        <f>IF(A33&lt;&gt;"",'計算用(別紙2-2)概要'!$R$2,"")</f>
        <v/>
      </c>
    </row>
    <row r="34" spans="1:13" s="112" customFormat="1" ht="28.5" customHeight="1" x14ac:dyDescent="0.15">
      <c r="A34" s="142" t="str">
        <f>IF(B34=0,"",COUNTIF(B$1:B34,B34))</f>
        <v/>
      </c>
      <c r="B34" s="142">
        <f>【入力】別紙5!AB10</f>
        <v>0</v>
      </c>
      <c r="C34" s="142" t="str">
        <f t="shared" ref="C34:C65" si="8">B34&amp;A34</f>
        <v>0</v>
      </c>
      <c r="D34" s="142" t="str">
        <f t="shared" ref="D34:D65" si="9">F34&amp;A34</f>
        <v/>
      </c>
      <c r="E34" s="142" t="str">
        <f>IF(A34&lt;&gt;"",COUNTIF($H$2:$H34,"03"),"")</f>
        <v/>
      </c>
      <c r="F34" s="142" t="str">
        <f>【入力】別紙5!AC17</f>
        <v/>
      </c>
      <c r="G34" s="142" t="str">
        <f t="shared" ref="G34:G37" si="10">IF($A34&lt;&gt;"",$G$32,"")</f>
        <v/>
      </c>
      <c r="H34" s="448" t="str">
        <f>IFERROR(VLOOKUP($B34,マスタシート!$A:$D,3,FALSE),"")</f>
        <v/>
      </c>
      <c r="I34" s="448" t="str">
        <f>IFERROR(VLOOKUP($B34,マスタシート!$A:$D,4,FALSE),"")</f>
        <v/>
      </c>
      <c r="J34" s="448" t="str">
        <f t="shared" si="2"/>
        <v/>
      </c>
      <c r="K34" s="250" t="str">
        <f>IF(A34&lt;&gt;"",'計算用(別紙2-2)概要'!$A$2,"")</f>
        <v/>
      </c>
      <c r="L34" s="112">
        <v>33</v>
      </c>
      <c r="M34" s="520" t="str">
        <f>IF(A34&lt;&gt;"",'計算用(別紙2-2)概要'!$R$2,"")</f>
        <v/>
      </c>
    </row>
    <row r="35" spans="1:13" s="112" customFormat="1" ht="28.5" customHeight="1" x14ac:dyDescent="0.15">
      <c r="A35" s="142" t="str">
        <f>IF(B35=0,"",COUNTIF(B$1:B35,B35))</f>
        <v/>
      </c>
      <c r="B35" s="142">
        <f>【入力】別紙5!AB11</f>
        <v>0</v>
      </c>
      <c r="C35" s="142" t="str">
        <f t="shared" si="8"/>
        <v>0</v>
      </c>
      <c r="D35" s="142" t="str">
        <f t="shared" si="9"/>
        <v/>
      </c>
      <c r="E35" s="142" t="str">
        <f>IF(A35&lt;&gt;"",COUNTIF($H$2:$H35,"03"),"")</f>
        <v/>
      </c>
      <c r="F35" s="142" t="str">
        <f>【入力】別紙5!AC18</f>
        <v/>
      </c>
      <c r="G35" s="142" t="str">
        <f t="shared" si="10"/>
        <v/>
      </c>
      <c r="H35" s="448" t="str">
        <f>IFERROR(VLOOKUP($B35,マスタシート!$A:$D,3,FALSE),"")</f>
        <v/>
      </c>
      <c r="I35" s="448" t="str">
        <f>IFERROR(VLOOKUP($B35,マスタシート!$A:$D,4,FALSE),"")</f>
        <v/>
      </c>
      <c r="J35" s="448" t="str">
        <f t="shared" si="2"/>
        <v/>
      </c>
      <c r="K35" s="250" t="str">
        <f>IF(A35&lt;&gt;"",'計算用(別紙2-2)概要'!$A$2,"")</f>
        <v/>
      </c>
      <c r="L35" s="112">
        <v>34</v>
      </c>
      <c r="M35" s="520" t="str">
        <f>IF(A35&lt;&gt;"",'計算用(別紙2-2)概要'!$R$2,"")</f>
        <v/>
      </c>
    </row>
    <row r="36" spans="1:13" s="112" customFormat="1" ht="28.5" customHeight="1" x14ac:dyDescent="0.15">
      <c r="A36" s="142" t="str">
        <f>IF(B36=0,"",COUNTIF(B$1:B36,B36))</f>
        <v/>
      </c>
      <c r="B36" s="142">
        <f>【入力】別紙5!AB12</f>
        <v>0</v>
      </c>
      <c r="C36" s="142" t="str">
        <f t="shared" si="8"/>
        <v>0</v>
      </c>
      <c r="D36" s="142" t="str">
        <f t="shared" si="9"/>
        <v/>
      </c>
      <c r="E36" s="142" t="str">
        <f>IF(A36&lt;&gt;"",COUNTIF($H$2:$H36,"03"),"")</f>
        <v/>
      </c>
      <c r="F36" s="142" t="str">
        <f>【入力】別紙5!AC19</f>
        <v/>
      </c>
      <c r="G36" s="142" t="str">
        <f t="shared" si="10"/>
        <v/>
      </c>
      <c r="H36" s="448" t="str">
        <f>IFERROR(VLOOKUP($B36,マスタシート!$A:$D,3,FALSE),"")</f>
        <v/>
      </c>
      <c r="I36" s="448" t="str">
        <f>IFERROR(VLOOKUP($B36,マスタシート!$A:$D,4,FALSE),"")</f>
        <v/>
      </c>
      <c r="J36" s="448" t="str">
        <f t="shared" si="2"/>
        <v/>
      </c>
      <c r="K36" s="250" t="str">
        <f>IF(A36&lt;&gt;"",'計算用(別紙2-2)概要'!$A$2,"")</f>
        <v/>
      </c>
      <c r="L36" s="112">
        <v>35</v>
      </c>
      <c r="M36" s="520" t="str">
        <f>IF(A36&lt;&gt;"",'計算用(別紙2-2)概要'!$R$2,"")</f>
        <v/>
      </c>
    </row>
    <row r="37" spans="1:13" s="112" customFormat="1" ht="28.5" customHeight="1" x14ac:dyDescent="0.15">
      <c r="A37" s="142" t="str">
        <f>IF(B37=0,"",COUNTIF(B$1:B37,B37))</f>
        <v/>
      </c>
      <c r="B37" s="142">
        <f>【入力】別紙5!AB13</f>
        <v>0</v>
      </c>
      <c r="C37" s="142" t="str">
        <f t="shared" si="8"/>
        <v>0</v>
      </c>
      <c r="D37" s="142" t="str">
        <f t="shared" si="9"/>
        <v/>
      </c>
      <c r="E37" s="142" t="str">
        <f>IF(A37&lt;&gt;"",COUNTIF($H$2:$H37,"03"),"")</f>
        <v/>
      </c>
      <c r="F37" s="142" t="str">
        <f>【入力】別紙5!AC20</f>
        <v/>
      </c>
      <c r="G37" s="142" t="str">
        <f t="shared" si="10"/>
        <v/>
      </c>
      <c r="H37" s="448" t="str">
        <f>IFERROR(VLOOKUP($B37,マスタシート!$A:$D,3,FALSE),"")</f>
        <v/>
      </c>
      <c r="I37" s="448" t="str">
        <f>IFERROR(VLOOKUP($B37,マスタシート!$A:$D,4,FALSE),"")</f>
        <v/>
      </c>
      <c r="J37" s="448" t="str">
        <f t="shared" si="2"/>
        <v/>
      </c>
      <c r="K37" s="250" t="str">
        <f>IF(A37&lt;&gt;"",'計算用(別紙2-2)概要'!$A$2,"")</f>
        <v/>
      </c>
      <c r="L37" s="112">
        <v>36</v>
      </c>
      <c r="M37" s="520" t="str">
        <f>IF(A37&lt;&gt;"",'計算用(別紙2-2)概要'!$R$2,"")</f>
        <v/>
      </c>
    </row>
    <row r="38" spans="1:13" s="442" customFormat="1" ht="28.5" customHeight="1" x14ac:dyDescent="0.15">
      <c r="A38" s="439" t="str">
        <f>IF(B38=0,"",COUNTIF(B$1:B38,B38))</f>
        <v/>
      </c>
      <c r="B38" s="439">
        <f>【入力】別紙5!AG8</f>
        <v>0</v>
      </c>
      <c r="C38" s="439" t="str">
        <f t="shared" si="8"/>
        <v>0</v>
      </c>
      <c r="D38" s="439" t="str">
        <f t="shared" si="9"/>
        <v/>
      </c>
      <c r="E38" s="439" t="str">
        <f>IF(A38&lt;&gt;"",COUNTIF($H$2:$H38,"03"),"")</f>
        <v/>
      </c>
      <c r="F38" s="439" t="str">
        <f>【入力】別紙5!AH15</f>
        <v/>
      </c>
      <c r="G38" s="439" t="str">
        <f>IF(A38&lt;&gt;"",【入力】別紙5!AH6&amp;" "&amp;【入力】別紙5!AI6,"")</f>
        <v/>
      </c>
      <c r="H38" s="440" t="str">
        <f>IFERROR(VLOOKUP($B38,マスタシート!$A:$D,3,FALSE),"")</f>
        <v/>
      </c>
      <c r="I38" s="440" t="str">
        <f>IFERROR(VLOOKUP($B38,マスタシート!$A:$D,4,FALSE),"")</f>
        <v/>
      </c>
      <c r="J38" s="440" t="str">
        <f t="shared" si="2"/>
        <v/>
      </c>
      <c r="K38" s="441" t="str">
        <f>IF(A38&lt;&gt;"",'計算用(別紙2-2)概要'!$A$2,"")</f>
        <v/>
      </c>
      <c r="L38" s="442">
        <v>37</v>
      </c>
      <c r="M38" s="519" t="str">
        <f>IF(A38&lt;&gt;"",'計算用(別紙2-2)概要'!$R$2,"")</f>
        <v/>
      </c>
    </row>
    <row r="39" spans="1:13" s="442" customFormat="1" ht="28.5" customHeight="1" x14ac:dyDescent="0.15">
      <c r="A39" s="439" t="str">
        <f>IF(B39=0,"",COUNTIF(B$1:B39,B39))</f>
        <v/>
      </c>
      <c r="B39" s="439">
        <f>【入力】別紙5!AG9</f>
        <v>0</v>
      </c>
      <c r="C39" s="439" t="str">
        <f t="shared" si="8"/>
        <v>0</v>
      </c>
      <c r="D39" s="439" t="str">
        <f t="shared" si="9"/>
        <v/>
      </c>
      <c r="E39" s="439" t="str">
        <f>IF(A39&lt;&gt;"",COUNTIF($H$2:$H39,"03"),"")</f>
        <v/>
      </c>
      <c r="F39" s="439" t="str">
        <f>【入力】別紙5!AH16</f>
        <v/>
      </c>
      <c r="G39" s="439" t="str">
        <f>IF($A39&lt;&gt;"",$G$38,"")</f>
        <v/>
      </c>
      <c r="H39" s="440" t="str">
        <f>IFERROR(VLOOKUP($B39,マスタシート!$A:$D,3,FALSE),"")</f>
        <v/>
      </c>
      <c r="I39" s="440" t="str">
        <f>IFERROR(VLOOKUP($B39,マスタシート!$A:$D,4,FALSE),"")</f>
        <v/>
      </c>
      <c r="J39" s="440" t="str">
        <f t="shared" si="2"/>
        <v/>
      </c>
      <c r="K39" s="441" t="str">
        <f>IF(A39&lt;&gt;"",'計算用(別紙2-2)概要'!$A$2,"")</f>
        <v/>
      </c>
      <c r="L39" s="442">
        <v>38</v>
      </c>
      <c r="M39" s="519" t="str">
        <f>IF(A39&lt;&gt;"",'計算用(別紙2-2)概要'!$R$2,"")</f>
        <v/>
      </c>
    </row>
    <row r="40" spans="1:13" s="442" customFormat="1" ht="28.5" customHeight="1" x14ac:dyDescent="0.15">
      <c r="A40" s="439" t="str">
        <f>IF(B40=0,"",COUNTIF(B$1:B40,B40))</f>
        <v/>
      </c>
      <c r="B40" s="439">
        <f>【入力】別紙5!AG10</f>
        <v>0</v>
      </c>
      <c r="C40" s="439" t="str">
        <f t="shared" si="8"/>
        <v>0</v>
      </c>
      <c r="D40" s="439" t="str">
        <f t="shared" si="9"/>
        <v/>
      </c>
      <c r="E40" s="439" t="str">
        <f>IF(A40&lt;&gt;"",COUNTIF($H$2:$H40,"03"),"")</f>
        <v/>
      </c>
      <c r="F40" s="439" t="str">
        <f>【入力】別紙5!AH17</f>
        <v/>
      </c>
      <c r="G40" s="439" t="str">
        <f t="shared" ref="G40:G43" si="11">IF($A40&lt;&gt;"",$G$38,"")</f>
        <v/>
      </c>
      <c r="H40" s="440" t="str">
        <f>IFERROR(VLOOKUP($B40,マスタシート!$A:$D,3,FALSE),"")</f>
        <v/>
      </c>
      <c r="I40" s="440" t="str">
        <f>IFERROR(VLOOKUP($B40,マスタシート!$A:$D,4,FALSE),"")</f>
        <v/>
      </c>
      <c r="J40" s="440" t="str">
        <f t="shared" si="2"/>
        <v/>
      </c>
      <c r="K40" s="441" t="str">
        <f>IF(A40&lt;&gt;"",'計算用(別紙2-2)概要'!$A$2,"")</f>
        <v/>
      </c>
      <c r="L40" s="442">
        <v>39</v>
      </c>
      <c r="M40" s="519" t="str">
        <f>IF(A40&lt;&gt;"",'計算用(別紙2-2)概要'!$R$2,"")</f>
        <v/>
      </c>
    </row>
    <row r="41" spans="1:13" s="442" customFormat="1" ht="28.5" customHeight="1" x14ac:dyDescent="0.15">
      <c r="A41" s="439" t="str">
        <f>IF(B41=0,"",COUNTIF(B$1:B41,B41))</f>
        <v/>
      </c>
      <c r="B41" s="439">
        <f>【入力】別紙5!AG11</f>
        <v>0</v>
      </c>
      <c r="C41" s="439" t="str">
        <f t="shared" si="8"/>
        <v>0</v>
      </c>
      <c r="D41" s="439" t="str">
        <f t="shared" si="9"/>
        <v/>
      </c>
      <c r="E41" s="439" t="str">
        <f>IF(A41&lt;&gt;"",COUNTIF($H$2:$H41,"03"),"")</f>
        <v/>
      </c>
      <c r="F41" s="439" t="str">
        <f>【入力】別紙5!AH18</f>
        <v/>
      </c>
      <c r="G41" s="439" t="str">
        <f t="shared" si="11"/>
        <v/>
      </c>
      <c r="H41" s="440" t="str">
        <f>IFERROR(VLOOKUP($B41,マスタシート!$A:$D,3,FALSE),"")</f>
        <v/>
      </c>
      <c r="I41" s="440" t="str">
        <f>IFERROR(VLOOKUP($B41,マスタシート!$A:$D,4,FALSE),"")</f>
        <v/>
      </c>
      <c r="J41" s="440" t="str">
        <f t="shared" si="2"/>
        <v/>
      </c>
      <c r="K41" s="441" t="str">
        <f>IF(A41&lt;&gt;"",'計算用(別紙2-2)概要'!$A$2,"")</f>
        <v/>
      </c>
      <c r="L41" s="442">
        <v>40</v>
      </c>
      <c r="M41" s="519" t="str">
        <f>IF(A41&lt;&gt;"",'計算用(別紙2-2)概要'!$R$2,"")</f>
        <v/>
      </c>
    </row>
    <row r="42" spans="1:13" s="442" customFormat="1" ht="28.5" customHeight="1" x14ac:dyDescent="0.15">
      <c r="A42" s="439" t="str">
        <f>IF(B42=0,"",COUNTIF(B$1:B42,B42))</f>
        <v/>
      </c>
      <c r="B42" s="439">
        <f>【入力】別紙5!AG12</f>
        <v>0</v>
      </c>
      <c r="C42" s="439" t="str">
        <f t="shared" si="8"/>
        <v>0</v>
      </c>
      <c r="D42" s="439" t="str">
        <f t="shared" si="9"/>
        <v/>
      </c>
      <c r="E42" s="439" t="str">
        <f>IF(A42&lt;&gt;"",COUNTIF($H$2:$H42,"03"),"")</f>
        <v/>
      </c>
      <c r="F42" s="439" t="str">
        <f>【入力】別紙5!AH19</f>
        <v/>
      </c>
      <c r="G42" s="439" t="str">
        <f t="shared" si="11"/>
        <v/>
      </c>
      <c r="H42" s="440" t="str">
        <f>IFERROR(VLOOKUP($B42,マスタシート!$A:$D,3,FALSE),"")</f>
        <v/>
      </c>
      <c r="I42" s="440" t="str">
        <f>IFERROR(VLOOKUP($B42,マスタシート!$A:$D,4,FALSE),"")</f>
        <v/>
      </c>
      <c r="J42" s="440" t="str">
        <f t="shared" si="2"/>
        <v/>
      </c>
      <c r="K42" s="441" t="str">
        <f>IF(A42&lt;&gt;"",'計算用(別紙2-2)概要'!$A$2,"")</f>
        <v/>
      </c>
      <c r="L42" s="442">
        <v>41</v>
      </c>
      <c r="M42" s="519" t="str">
        <f>IF(A42&lt;&gt;"",'計算用(別紙2-2)概要'!$R$2,"")</f>
        <v/>
      </c>
    </row>
    <row r="43" spans="1:13" s="442" customFormat="1" ht="28.5" customHeight="1" x14ac:dyDescent="0.15">
      <c r="A43" s="439" t="str">
        <f>IF(B43=0,"",COUNTIF(B$1:B43,B43))</f>
        <v/>
      </c>
      <c r="B43" s="439">
        <f>【入力】別紙5!AG13</f>
        <v>0</v>
      </c>
      <c r="C43" s="439" t="str">
        <f t="shared" si="8"/>
        <v>0</v>
      </c>
      <c r="D43" s="439" t="str">
        <f t="shared" si="9"/>
        <v/>
      </c>
      <c r="E43" s="439" t="str">
        <f>IF(A43&lt;&gt;"",COUNTIF($H$2:$H43,"03"),"")</f>
        <v/>
      </c>
      <c r="F43" s="439" t="str">
        <f>【入力】別紙5!AH20</f>
        <v/>
      </c>
      <c r="G43" s="439" t="str">
        <f t="shared" si="11"/>
        <v/>
      </c>
      <c r="H43" s="440" t="str">
        <f>IFERROR(VLOOKUP($B43,マスタシート!$A:$D,3,FALSE),"")</f>
        <v/>
      </c>
      <c r="I43" s="440" t="str">
        <f>IFERROR(VLOOKUP($B43,マスタシート!$A:$D,4,FALSE),"")</f>
        <v/>
      </c>
      <c r="J43" s="440" t="str">
        <f t="shared" si="2"/>
        <v/>
      </c>
      <c r="K43" s="441" t="str">
        <f>IF(A43&lt;&gt;"",'計算用(別紙2-2)概要'!$A$2,"")</f>
        <v/>
      </c>
      <c r="L43" s="442">
        <v>42</v>
      </c>
      <c r="M43" s="519" t="str">
        <f>IF(A43&lt;&gt;"",'計算用(別紙2-2)概要'!$R$2,"")</f>
        <v/>
      </c>
    </row>
    <row r="44" spans="1:13" s="112" customFormat="1" ht="28.5" customHeight="1" x14ac:dyDescent="0.15">
      <c r="A44" s="142" t="str">
        <f>IF(B44=0,"",COUNTIF(B$1:B44,B44))</f>
        <v/>
      </c>
      <c r="B44" s="142">
        <f>【入力】別紙5!AL8</f>
        <v>0</v>
      </c>
      <c r="C44" s="142" t="str">
        <f t="shared" si="8"/>
        <v>0</v>
      </c>
      <c r="D44" s="142" t="str">
        <f t="shared" si="9"/>
        <v/>
      </c>
      <c r="E44" s="142" t="str">
        <f>IF(A44&lt;&gt;"",COUNTIF($H$2:$H44,"03"),"")</f>
        <v/>
      </c>
      <c r="F44" s="142" t="str">
        <f>【入力】別紙5!AM15</f>
        <v/>
      </c>
      <c r="G44" s="142" t="str">
        <f>IF(A44&lt;&gt;"",【入力】別紙5!AM6&amp;" "&amp;【入力】別紙5!AN6,"")</f>
        <v/>
      </c>
      <c r="H44" s="448" t="str">
        <f>IFERROR(VLOOKUP($B44,マスタシート!$A:$D,3,FALSE),"")</f>
        <v/>
      </c>
      <c r="I44" s="448" t="str">
        <f>IFERROR(VLOOKUP($B44,マスタシート!$A:$D,4,FALSE),"")</f>
        <v/>
      </c>
      <c r="J44" s="448" t="str">
        <f t="shared" si="2"/>
        <v/>
      </c>
      <c r="K44" s="250" t="str">
        <f>IF(A44&lt;&gt;"",'計算用(別紙2-2)概要'!$A$2,"")</f>
        <v/>
      </c>
      <c r="L44" s="112">
        <v>43</v>
      </c>
      <c r="M44" s="520" t="str">
        <f>IF(A44&lt;&gt;"",'計算用(別紙2-2)概要'!$R$2,"")</f>
        <v/>
      </c>
    </row>
    <row r="45" spans="1:13" s="112" customFormat="1" ht="28.5" customHeight="1" x14ac:dyDescent="0.15">
      <c r="A45" s="142" t="str">
        <f>IF(B45=0,"",COUNTIF(B$1:B45,B45))</f>
        <v/>
      </c>
      <c r="B45" s="142">
        <f>【入力】別紙5!AL9</f>
        <v>0</v>
      </c>
      <c r="C45" s="142" t="str">
        <f t="shared" si="8"/>
        <v>0</v>
      </c>
      <c r="D45" s="142" t="str">
        <f t="shared" si="9"/>
        <v/>
      </c>
      <c r="E45" s="142" t="str">
        <f>IF(A45&lt;&gt;"",COUNTIF($H$2:$H45,"03"),"")</f>
        <v/>
      </c>
      <c r="F45" s="142" t="str">
        <f>【入力】別紙5!AM16</f>
        <v/>
      </c>
      <c r="G45" s="142" t="str">
        <f>IF($A45&lt;&gt;"",$G$44,"")</f>
        <v/>
      </c>
      <c r="H45" s="448" t="str">
        <f>IFERROR(VLOOKUP($B45,マスタシート!$A:$D,3,FALSE),"")</f>
        <v/>
      </c>
      <c r="I45" s="448" t="str">
        <f>IFERROR(VLOOKUP($B45,マスタシート!$A:$D,4,FALSE),"")</f>
        <v/>
      </c>
      <c r="J45" s="448" t="str">
        <f t="shared" si="2"/>
        <v/>
      </c>
      <c r="K45" s="250" t="str">
        <f>IF(A45&lt;&gt;"",'計算用(別紙2-2)概要'!$A$2,"")</f>
        <v/>
      </c>
      <c r="L45" s="112">
        <v>44</v>
      </c>
      <c r="M45" s="520" t="str">
        <f>IF(A45&lt;&gt;"",'計算用(別紙2-2)概要'!$R$2,"")</f>
        <v/>
      </c>
    </row>
    <row r="46" spans="1:13" s="112" customFormat="1" ht="28.5" customHeight="1" x14ac:dyDescent="0.15">
      <c r="A46" s="142" t="str">
        <f>IF(B46=0,"",COUNTIF(B$1:B46,B46))</f>
        <v/>
      </c>
      <c r="B46" s="142">
        <f>【入力】別紙5!AL10</f>
        <v>0</v>
      </c>
      <c r="C46" s="142" t="str">
        <f t="shared" si="8"/>
        <v>0</v>
      </c>
      <c r="D46" s="142" t="str">
        <f t="shared" si="9"/>
        <v/>
      </c>
      <c r="E46" s="142" t="str">
        <f>IF(A46&lt;&gt;"",COUNTIF($H$2:$H46,"03"),"")</f>
        <v/>
      </c>
      <c r="F46" s="142" t="str">
        <f>【入力】別紙5!AM17</f>
        <v/>
      </c>
      <c r="G46" s="142" t="str">
        <f t="shared" ref="G46:G49" si="12">G45</f>
        <v/>
      </c>
      <c r="H46" s="448" t="str">
        <f>IFERROR(VLOOKUP($B46,マスタシート!$A:$D,3,FALSE),"")</f>
        <v/>
      </c>
      <c r="I46" s="448" t="str">
        <f>IFERROR(VLOOKUP($B46,マスタシート!$A:$D,4,FALSE),"")</f>
        <v/>
      </c>
      <c r="J46" s="448" t="str">
        <f t="shared" si="2"/>
        <v/>
      </c>
      <c r="K46" s="250" t="str">
        <f>IF(A46&lt;&gt;"",'計算用(別紙2-2)概要'!$A$2,"")</f>
        <v/>
      </c>
      <c r="L46" s="112">
        <v>45</v>
      </c>
      <c r="M46" s="520" t="str">
        <f>IF(A46&lt;&gt;"",'計算用(別紙2-2)概要'!$R$2,"")</f>
        <v/>
      </c>
    </row>
    <row r="47" spans="1:13" s="112" customFormat="1" ht="28.5" customHeight="1" x14ac:dyDescent="0.15">
      <c r="A47" s="142" t="str">
        <f>IF(B47=0,"",COUNTIF(B$1:B47,B47))</f>
        <v/>
      </c>
      <c r="B47" s="142">
        <f>【入力】別紙5!AL11</f>
        <v>0</v>
      </c>
      <c r="C47" s="142" t="str">
        <f t="shared" si="8"/>
        <v>0</v>
      </c>
      <c r="D47" s="142" t="str">
        <f t="shared" si="9"/>
        <v/>
      </c>
      <c r="E47" s="142" t="str">
        <f>IF(A47&lt;&gt;"",COUNTIF($H$2:$H47,"03"),"")</f>
        <v/>
      </c>
      <c r="F47" s="142" t="str">
        <f>【入力】別紙5!AM18</f>
        <v/>
      </c>
      <c r="G47" s="142" t="str">
        <f t="shared" si="12"/>
        <v/>
      </c>
      <c r="H47" s="448" t="str">
        <f>IFERROR(VLOOKUP($B47,マスタシート!$A:$D,3,FALSE),"")</f>
        <v/>
      </c>
      <c r="I47" s="448" t="str">
        <f>IFERROR(VLOOKUP($B47,マスタシート!$A:$D,4,FALSE),"")</f>
        <v/>
      </c>
      <c r="J47" s="448" t="str">
        <f t="shared" si="2"/>
        <v/>
      </c>
      <c r="K47" s="250" t="str">
        <f>IF(A47&lt;&gt;"",'計算用(別紙2-2)概要'!$A$2,"")</f>
        <v/>
      </c>
      <c r="L47" s="112">
        <v>46</v>
      </c>
      <c r="M47" s="520" t="str">
        <f>IF(A47&lt;&gt;"",'計算用(別紙2-2)概要'!$R$2,"")</f>
        <v/>
      </c>
    </row>
    <row r="48" spans="1:13" s="112" customFormat="1" ht="28.5" customHeight="1" x14ac:dyDescent="0.15">
      <c r="A48" s="142" t="str">
        <f>IF(B48=0,"",COUNTIF(B$1:B48,B48))</f>
        <v/>
      </c>
      <c r="B48" s="142">
        <f>【入力】別紙5!AL12</f>
        <v>0</v>
      </c>
      <c r="C48" s="142" t="str">
        <f t="shared" si="8"/>
        <v>0</v>
      </c>
      <c r="D48" s="142" t="str">
        <f t="shared" si="9"/>
        <v/>
      </c>
      <c r="E48" s="142" t="str">
        <f>IF(A48&lt;&gt;"",COUNTIF($H$2:$H48,"03"),"")</f>
        <v/>
      </c>
      <c r="F48" s="142" t="str">
        <f>【入力】別紙5!AM19</f>
        <v/>
      </c>
      <c r="G48" s="142" t="str">
        <f t="shared" si="12"/>
        <v/>
      </c>
      <c r="H48" s="448" t="str">
        <f>IFERROR(VLOOKUP($B48,マスタシート!$A:$D,3,FALSE),"")</f>
        <v/>
      </c>
      <c r="I48" s="448" t="str">
        <f>IFERROR(VLOOKUP($B48,マスタシート!$A:$D,4,FALSE),"")</f>
        <v/>
      </c>
      <c r="J48" s="448" t="str">
        <f t="shared" si="2"/>
        <v/>
      </c>
      <c r="K48" s="250" t="str">
        <f>IF(A48&lt;&gt;"",'計算用(別紙2-2)概要'!$A$2,"")</f>
        <v/>
      </c>
      <c r="L48" s="112">
        <v>47</v>
      </c>
      <c r="M48" s="520" t="str">
        <f>IF(A48&lt;&gt;"",'計算用(別紙2-2)概要'!$R$2,"")</f>
        <v/>
      </c>
    </row>
    <row r="49" spans="1:13" s="112" customFormat="1" ht="28.5" customHeight="1" x14ac:dyDescent="0.15">
      <c r="A49" s="142" t="str">
        <f>IF(B49=0,"",COUNTIF(B$1:B49,B49))</f>
        <v/>
      </c>
      <c r="B49" s="142">
        <f>【入力】別紙5!AL13</f>
        <v>0</v>
      </c>
      <c r="C49" s="142" t="str">
        <f t="shared" si="8"/>
        <v>0</v>
      </c>
      <c r="D49" s="142" t="str">
        <f t="shared" si="9"/>
        <v/>
      </c>
      <c r="E49" s="142" t="str">
        <f>IF(A49&lt;&gt;"",COUNTIF($H$2:$H49,"03"),"")</f>
        <v/>
      </c>
      <c r="F49" s="142" t="str">
        <f>【入力】別紙5!AM20</f>
        <v/>
      </c>
      <c r="G49" s="142" t="str">
        <f t="shared" si="12"/>
        <v/>
      </c>
      <c r="H49" s="448" t="str">
        <f>IFERROR(VLOOKUP($B49,マスタシート!$A:$D,3,FALSE),"")</f>
        <v/>
      </c>
      <c r="I49" s="448" t="str">
        <f>IFERROR(VLOOKUP($B49,マスタシート!$A:$D,4,FALSE),"")</f>
        <v/>
      </c>
      <c r="J49" s="448" t="str">
        <f t="shared" si="2"/>
        <v/>
      </c>
      <c r="K49" s="250" t="str">
        <f>IF(A49&lt;&gt;"",'計算用(別紙2-2)概要'!$A$2,"")</f>
        <v/>
      </c>
      <c r="L49" s="112">
        <v>48</v>
      </c>
      <c r="M49" s="520" t="str">
        <f>IF(A49&lt;&gt;"",'計算用(別紙2-2)概要'!$R$2,"")</f>
        <v/>
      </c>
    </row>
    <row r="50" spans="1:13" s="442" customFormat="1" ht="28.5" customHeight="1" x14ac:dyDescent="0.15">
      <c r="A50" s="439" t="str">
        <f>IF(B50=0,"",COUNTIF(B$1:B50,B50))</f>
        <v/>
      </c>
      <c r="B50" s="439">
        <f>【入力】別紙5!AQ8</f>
        <v>0</v>
      </c>
      <c r="C50" s="439" t="str">
        <f t="shared" si="8"/>
        <v>0</v>
      </c>
      <c r="D50" s="439" t="str">
        <f t="shared" si="9"/>
        <v/>
      </c>
      <c r="E50" s="439" t="str">
        <f>IF(A50&lt;&gt;"",COUNTIF($H$2:$H50,"03"),"")</f>
        <v/>
      </c>
      <c r="F50" s="439" t="str">
        <f>【入力】別紙5!AR15</f>
        <v/>
      </c>
      <c r="G50" s="439" t="str">
        <f>IF(A50&lt;&gt;"",【入力】別紙5!AR6&amp;" "&amp;【入力】別紙5!AS6,"")</f>
        <v/>
      </c>
      <c r="H50" s="440" t="str">
        <f>IFERROR(VLOOKUP($B50,マスタシート!$A:$D,3,FALSE),"")</f>
        <v/>
      </c>
      <c r="I50" s="440" t="str">
        <f>IFERROR(VLOOKUP($B50,マスタシート!$A:$D,4,FALSE),"")</f>
        <v/>
      </c>
      <c r="J50" s="440" t="str">
        <f t="shared" si="2"/>
        <v/>
      </c>
      <c r="K50" s="441" t="str">
        <f>IF(A50&lt;&gt;"",'計算用(別紙2-2)概要'!$A$2,"")</f>
        <v/>
      </c>
      <c r="L50" s="442">
        <v>49</v>
      </c>
      <c r="M50" s="519" t="str">
        <f>IF(A50&lt;&gt;"",'計算用(別紙2-2)概要'!$R$2,"")</f>
        <v/>
      </c>
    </row>
    <row r="51" spans="1:13" s="442" customFormat="1" ht="28.5" customHeight="1" x14ac:dyDescent="0.15">
      <c r="A51" s="439" t="str">
        <f>IF(B51=0,"",COUNTIF(B$1:B51,B51))</f>
        <v/>
      </c>
      <c r="B51" s="439">
        <f>【入力】別紙5!AQ9</f>
        <v>0</v>
      </c>
      <c r="C51" s="439" t="str">
        <f t="shared" si="8"/>
        <v>0</v>
      </c>
      <c r="D51" s="439" t="str">
        <f t="shared" si="9"/>
        <v/>
      </c>
      <c r="E51" s="439" t="str">
        <f>IF(A51&lt;&gt;"",COUNTIF($H$2:$H51,"03"),"")</f>
        <v/>
      </c>
      <c r="F51" s="439" t="str">
        <f>【入力】別紙5!AR16</f>
        <v/>
      </c>
      <c r="G51" s="439" t="str">
        <f>IF($A51&lt;&gt;"",$G$50,"")</f>
        <v/>
      </c>
      <c r="H51" s="440" t="str">
        <f>IFERROR(VLOOKUP($B51,マスタシート!$A:$D,3,FALSE),"")</f>
        <v/>
      </c>
      <c r="I51" s="440" t="str">
        <f>IFERROR(VLOOKUP($B51,マスタシート!$A:$D,4,FALSE),"")</f>
        <v/>
      </c>
      <c r="J51" s="440" t="str">
        <f t="shared" si="2"/>
        <v/>
      </c>
      <c r="K51" s="441" t="str">
        <f>IF(A51&lt;&gt;"",'計算用(別紙2-2)概要'!$A$2,"")</f>
        <v/>
      </c>
      <c r="L51" s="442">
        <v>50</v>
      </c>
      <c r="M51" s="519" t="str">
        <f>IF(A51&lt;&gt;"",'計算用(別紙2-2)概要'!$R$2,"")</f>
        <v/>
      </c>
    </row>
    <row r="52" spans="1:13" s="442" customFormat="1" ht="28.5" customHeight="1" x14ac:dyDescent="0.15">
      <c r="A52" s="439" t="str">
        <f>IF(B52=0,"",COUNTIF(B$1:B52,B52))</f>
        <v/>
      </c>
      <c r="B52" s="439">
        <f>【入力】別紙5!AQ10</f>
        <v>0</v>
      </c>
      <c r="C52" s="439" t="str">
        <f t="shared" si="8"/>
        <v>0</v>
      </c>
      <c r="D52" s="439" t="str">
        <f t="shared" si="9"/>
        <v/>
      </c>
      <c r="E52" s="439" t="str">
        <f>IF(A52&lt;&gt;"",COUNTIF($H$2:$H52,"03"),"")</f>
        <v/>
      </c>
      <c r="F52" s="439" t="str">
        <f>【入力】別紙5!AR17</f>
        <v/>
      </c>
      <c r="G52" s="439" t="str">
        <f>IF($A52&lt;&gt;"",$G$50,"")</f>
        <v/>
      </c>
      <c r="H52" s="440" t="str">
        <f>IFERROR(VLOOKUP($B52,マスタシート!$A:$D,3,FALSE),"")</f>
        <v/>
      </c>
      <c r="I52" s="440" t="str">
        <f>IFERROR(VLOOKUP($B52,マスタシート!$A:$D,4,FALSE),"")</f>
        <v/>
      </c>
      <c r="J52" s="440" t="str">
        <f t="shared" si="2"/>
        <v/>
      </c>
      <c r="K52" s="441" t="str">
        <f>IF(A52&lt;&gt;"",'計算用(別紙2-2)概要'!$A$2,"")</f>
        <v/>
      </c>
      <c r="L52" s="442">
        <v>51</v>
      </c>
      <c r="M52" s="519" t="str">
        <f>IF(A52&lt;&gt;"",'計算用(別紙2-2)概要'!$R$2,"")</f>
        <v/>
      </c>
    </row>
    <row r="53" spans="1:13" s="442" customFormat="1" ht="28.5" customHeight="1" x14ac:dyDescent="0.15">
      <c r="A53" s="439" t="str">
        <f>IF(B53=0,"",COUNTIF(B$1:B53,B53))</f>
        <v/>
      </c>
      <c r="B53" s="439">
        <f>【入力】別紙5!AQ11</f>
        <v>0</v>
      </c>
      <c r="C53" s="439" t="str">
        <f t="shared" si="8"/>
        <v>0</v>
      </c>
      <c r="D53" s="439" t="str">
        <f t="shared" si="9"/>
        <v/>
      </c>
      <c r="E53" s="439" t="str">
        <f>IF(A53&lt;&gt;"",COUNTIF($H$2:$H53,"03"),"")</f>
        <v/>
      </c>
      <c r="F53" s="439" t="str">
        <f>【入力】別紙5!AR18</f>
        <v/>
      </c>
      <c r="G53" s="439" t="str">
        <f t="shared" ref="G53:G55" si="13">IF($A53&lt;&gt;"",$G$50,"")</f>
        <v/>
      </c>
      <c r="H53" s="440" t="str">
        <f>IFERROR(VLOOKUP($B53,マスタシート!$A:$D,3,FALSE),"")</f>
        <v/>
      </c>
      <c r="I53" s="440" t="str">
        <f>IFERROR(VLOOKUP($B53,マスタシート!$A:$D,4,FALSE),"")</f>
        <v/>
      </c>
      <c r="J53" s="440" t="str">
        <f t="shared" si="2"/>
        <v/>
      </c>
      <c r="K53" s="441" t="str">
        <f>IF(A53&lt;&gt;"",'計算用(別紙2-2)概要'!$A$2,"")</f>
        <v/>
      </c>
      <c r="L53" s="442">
        <v>52</v>
      </c>
      <c r="M53" s="519" t="str">
        <f>IF(A53&lt;&gt;"",'計算用(別紙2-2)概要'!$R$2,"")</f>
        <v/>
      </c>
    </row>
    <row r="54" spans="1:13" s="442" customFormat="1" ht="28.5" customHeight="1" x14ac:dyDescent="0.15">
      <c r="A54" s="439" t="str">
        <f>IF(B54=0,"",COUNTIF(B$1:B54,B54))</f>
        <v/>
      </c>
      <c r="B54" s="439">
        <f>【入力】別紙5!AQ12</f>
        <v>0</v>
      </c>
      <c r="C54" s="439" t="str">
        <f t="shared" si="8"/>
        <v>0</v>
      </c>
      <c r="D54" s="439" t="str">
        <f t="shared" si="9"/>
        <v/>
      </c>
      <c r="E54" s="439" t="str">
        <f>IF(A54&lt;&gt;"",COUNTIF($H$2:$H54,"03"),"")</f>
        <v/>
      </c>
      <c r="F54" s="439" t="str">
        <f>【入力】別紙5!AR19</f>
        <v/>
      </c>
      <c r="G54" s="439" t="str">
        <f t="shared" si="13"/>
        <v/>
      </c>
      <c r="H54" s="440" t="str">
        <f>IFERROR(VLOOKUP($B54,マスタシート!$A:$D,3,FALSE),"")</f>
        <v/>
      </c>
      <c r="I54" s="440" t="str">
        <f>IFERROR(VLOOKUP($B54,マスタシート!$A:$D,4,FALSE),"")</f>
        <v/>
      </c>
      <c r="J54" s="440" t="str">
        <f t="shared" si="2"/>
        <v/>
      </c>
      <c r="K54" s="441" t="str">
        <f>IF(A54&lt;&gt;"",'計算用(別紙2-2)概要'!$A$2,"")</f>
        <v/>
      </c>
      <c r="L54" s="442">
        <v>53</v>
      </c>
      <c r="M54" s="519" t="str">
        <f>IF(A54&lt;&gt;"",'計算用(別紙2-2)概要'!$R$2,"")</f>
        <v/>
      </c>
    </row>
    <row r="55" spans="1:13" s="442" customFormat="1" ht="28.5" customHeight="1" x14ac:dyDescent="0.15">
      <c r="A55" s="439" t="str">
        <f>IF(B55=0,"",COUNTIF(B$1:B55,B55))</f>
        <v/>
      </c>
      <c r="B55" s="439">
        <f>【入力】別紙5!AQ13</f>
        <v>0</v>
      </c>
      <c r="C55" s="439" t="str">
        <f t="shared" si="8"/>
        <v>0</v>
      </c>
      <c r="D55" s="439" t="str">
        <f t="shared" si="9"/>
        <v/>
      </c>
      <c r="E55" s="439" t="str">
        <f>IF(A55&lt;&gt;"",COUNTIF($H$2:$H55,"03"),"")</f>
        <v/>
      </c>
      <c r="F55" s="439" t="str">
        <f>【入力】別紙5!AR20</f>
        <v/>
      </c>
      <c r="G55" s="439" t="str">
        <f t="shared" si="13"/>
        <v/>
      </c>
      <c r="H55" s="440" t="str">
        <f>IFERROR(VLOOKUP($B55,マスタシート!$A:$D,3,FALSE),"")</f>
        <v/>
      </c>
      <c r="I55" s="440" t="str">
        <f>IFERROR(VLOOKUP($B55,マスタシート!$A:$D,4,FALSE),"")</f>
        <v/>
      </c>
      <c r="J55" s="440" t="str">
        <f t="shared" si="2"/>
        <v/>
      </c>
      <c r="K55" s="441" t="str">
        <f>IF(A55&lt;&gt;"",'計算用(別紙2-2)概要'!$A$2,"")</f>
        <v/>
      </c>
      <c r="L55" s="442">
        <v>54</v>
      </c>
      <c r="M55" s="519" t="str">
        <f>IF(A55&lt;&gt;"",'計算用(別紙2-2)概要'!$R$2,"")</f>
        <v/>
      </c>
    </row>
    <row r="56" spans="1:13" s="112" customFormat="1" ht="28.5" customHeight="1" x14ac:dyDescent="0.15">
      <c r="A56" s="142" t="str">
        <f>IF(B56=0,"",COUNTIF(B$1:B56,B56))</f>
        <v/>
      </c>
      <c r="B56" s="142">
        <f>【入力】別紙5!AV8</f>
        <v>0</v>
      </c>
      <c r="C56" s="142" t="str">
        <f t="shared" si="8"/>
        <v>0</v>
      </c>
      <c r="D56" s="142" t="str">
        <f t="shared" si="9"/>
        <v/>
      </c>
      <c r="E56" s="142" t="str">
        <f>IF(A56&lt;&gt;"",COUNTIF($H$2:$H56,"03"),"")</f>
        <v/>
      </c>
      <c r="F56" s="142" t="str">
        <f>【入力】別紙5!AW15</f>
        <v/>
      </c>
      <c r="G56" s="142" t="str">
        <f>IF(A56&lt;&gt;"",【入力】別紙5!AW6&amp;" "&amp;【入力】別紙5!AX6,"")</f>
        <v/>
      </c>
      <c r="H56" s="448" t="str">
        <f>IFERROR(VLOOKUP($B56,マスタシート!$A:$D,3,FALSE),"")</f>
        <v/>
      </c>
      <c r="I56" s="448" t="str">
        <f>IFERROR(VLOOKUP($B56,マスタシート!$A:$D,4,FALSE),"")</f>
        <v/>
      </c>
      <c r="J56" s="448" t="str">
        <f t="shared" si="2"/>
        <v/>
      </c>
      <c r="K56" s="250" t="str">
        <f>IF(A56&lt;&gt;"",'計算用(別紙2-2)概要'!$A$2,"")</f>
        <v/>
      </c>
      <c r="L56" s="112">
        <v>55</v>
      </c>
      <c r="M56" s="520" t="str">
        <f>IF(A56&lt;&gt;"",'計算用(別紙2-2)概要'!$R$2,"")</f>
        <v/>
      </c>
    </row>
    <row r="57" spans="1:13" s="112" customFormat="1" ht="28.5" customHeight="1" x14ac:dyDescent="0.15">
      <c r="A57" s="142" t="str">
        <f>IF(B57=0,"",COUNTIF(B$1:B57,B57))</f>
        <v/>
      </c>
      <c r="B57" s="142">
        <f>【入力】別紙5!AV9</f>
        <v>0</v>
      </c>
      <c r="C57" s="142" t="str">
        <f t="shared" si="8"/>
        <v>0</v>
      </c>
      <c r="D57" s="142" t="str">
        <f t="shared" si="9"/>
        <v/>
      </c>
      <c r="E57" s="142" t="str">
        <f>IF(A57&lt;&gt;"",COUNTIF($H$2:$H57,"03"),"")</f>
        <v/>
      </c>
      <c r="F57" s="142" t="str">
        <f>【入力】別紙5!AW16</f>
        <v/>
      </c>
      <c r="G57" s="142" t="str">
        <f>IF($A57&lt;&gt;"",$G$56,"")</f>
        <v/>
      </c>
      <c r="H57" s="448" t="str">
        <f>IFERROR(VLOOKUP($B57,マスタシート!$A:$D,3,FALSE),"")</f>
        <v/>
      </c>
      <c r="I57" s="448" t="str">
        <f>IFERROR(VLOOKUP($B57,マスタシート!$A:$D,4,FALSE),"")</f>
        <v/>
      </c>
      <c r="J57" s="448" t="str">
        <f t="shared" si="2"/>
        <v/>
      </c>
      <c r="K57" s="250" t="str">
        <f>IF(A57&lt;&gt;"",'計算用(別紙2-2)概要'!$A$2,"")</f>
        <v/>
      </c>
      <c r="L57" s="112">
        <v>56</v>
      </c>
      <c r="M57" s="520" t="str">
        <f>IF(A57&lt;&gt;"",'計算用(別紙2-2)概要'!$R$2,"")</f>
        <v/>
      </c>
    </row>
    <row r="58" spans="1:13" s="112" customFormat="1" ht="28.5" customHeight="1" x14ac:dyDescent="0.15">
      <c r="A58" s="142" t="str">
        <f>IF(B58=0,"",COUNTIF(B$1:B58,B58))</f>
        <v/>
      </c>
      <c r="B58" s="142">
        <f>【入力】別紙5!AV10</f>
        <v>0</v>
      </c>
      <c r="C58" s="142" t="str">
        <f t="shared" si="8"/>
        <v>0</v>
      </c>
      <c r="D58" s="142" t="str">
        <f t="shared" si="9"/>
        <v/>
      </c>
      <c r="E58" s="142" t="str">
        <f>IF(A58&lt;&gt;"",COUNTIF($H$2:$H58,"03"),"")</f>
        <v/>
      </c>
      <c r="F58" s="142" t="str">
        <f>【入力】別紙5!AW17</f>
        <v/>
      </c>
      <c r="G58" s="142" t="str">
        <f t="shared" ref="G58:G61" si="14">IF($A58&lt;&gt;"",$G$56,"")</f>
        <v/>
      </c>
      <c r="H58" s="448" t="str">
        <f>IFERROR(VLOOKUP($B58,マスタシート!$A:$D,3,FALSE),"")</f>
        <v/>
      </c>
      <c r="I58" s="448" t="str">
        <f>IFERROR(VLOOKUP($B58,マスタシート!$A:$D,4,FALSE),"")</f>
        <v/>
      </c>
      <c r="J58" s="448" t="str">
        <f t="shared" si="2"/>
        <v/>
      </c>
      <c r="K58" s="250" t="str">
        <f>IF(A58&lt;&gt;"",'計算用(別紙2-2)概要'!$A$2,"")</f>
        <v/>
      </c>
      <c r="L58" s="112">
        <v>57</v>
      </c>
      <c r="M58" s="520" t="str">
        <f>IF(A58&lt;&gt;"",'計算用(別紙2-2)概要'!$R$2,"")</f>
        <v/>
      </c>
    </row>
    <row r="59" spans="1:13" s="112" customFormat="1" ht="28.5" customHeight="1" x14ac:dyDescent="0.15">
      <c r="A59" s="142" t="str">
        <f>IF(B59=0,"",COUNTIF(B$1:B59,B59))</f>
        <v/>
      </c>
      <c r="B59" s="142">
        <f>【入力】別紙5!AV11</f>
        <v>0</v>
      </c>
      <c r="C59" s="142" t="str">
        <f t="shared" si="8"/>
        <v>0</v>
      </c>
      <c r="D59" s="142" t="str">
        <f t="shared" si="9"/>
        <v/>
      </c>
      <c r="E59" s="142" t="str">
        <f>IF(A59&lt;&gt;"",COUNTIF($H$2:$H59,"03"),"")</f>
        <v/>
      </c>
      <c r="F59" s="142" t="str">
        <f>【入力】別紙5!AW18</f>
        <v/>
      </c>
      <c r="G59" s="142" t="str">
        <f t="shared" si="14"/>
        <v/>
      </c>
      <c r="H59" s="448" t="str">
        <f>IFERROR(VLOOKUP($B59,マスタシート!$A:$D,3,FALSE),"")</f>
        <v/>
      </c>
      <c r="I59" s="448" t="str">
        <f>IFERROR(VLOOKUP($B59,マスタシート!$A:$D,4,FALSE),"")</f>
        <v/>
      </c>
      <c r="J59" s="448" t="str">
        <f t="shared" si="2"/>
        <v/>
      </c>
      <c r="K59" s="250" t="str">
        <f>IF(A59&lt;&gt;"",'計算用(別紙2-2)概要'!$A$2,"")</f>
        <v/>
      </c>
      <c r="L59" s="112">
        <v>58</v>
      </c>
      <c r="M59" s="520" t="str">
        <f>IF(A59&lt;&gt;"",'計算用(別紙2-2)概要'!$R$2,"")</f>
        <v/>
      </c>
    </row>
    <row r="60" spans="1:13" s="112" customFormat="1" ht="28.5" customHeight="1" x14ac:dyDescent="0.15">
      <c r="A60" s="142" t="str">
        <f>IF(B60=0,"",COUNTIF(B$1:B60,B60))</f>
        <v/>
      </c>
      <c r="B60" s="142">
        <f>【入力】別紙5!AV12</f>
        <v>0</v>
      </c>
      <c r="C60" s="142" t="str">
        <f t="shared" si="8"/>
        <v>0</v>
      </c>
      <c r="D60" s="142" t="str">
        <f t="shared" si="9"/>
        <v/>
      </c>
      <c r="E60" s="142" t="str">
        <f>IF(A60&lt;&gt;"",COUNTIF($H$2:$H60,"03"),"")</f>
        <v/>
      </c>
      <c r="F60" s="142" t="str">
        <f>【入力】別紙5!AW19</f>
        <v/>
      </c>
      <c r="G60" s="142" t="str">
        <f t="shared" si="14"/>
        <v/>
      </c>
      <c r="H60" s="448" t="str">
        <f>IFERROR(VLOOKUP($B60,マスタシート!$A:$D,3,FALSE),"")</f>
        <v/>
      </c>
      <c r="I60" s="448" t="str">
        <f>IFERROR(VLOOKUP($B60,マスタシート!$A:$D,4,FALSE),"")</f>
        <v/>
      </c>
      <c r="J60" s="448" t="str">
        <f t="shared" si="2"/>
        <v/>
      </c>
      <c r="K60" s="250" t="str">
        <f>IF(A60&lt;&gt;"",'計算用(別紙2-2)概要'!$A$2,"")</f>
        <v/>
      </c>
      <c r="L60" s="112">
        <v>59</v>
      </c>
      <c r="M60" s="520" t="str">
        <f>IF(A60&lt;&gt;"",'計算用(別紙2-2)概要'!$R$2,"")</f>
        <v/>
      </c>
    </row>
    <row r="61" spans="1:13" s="112" customFormat="1" ht="28.5" customHeight="1" x14ac:dyDescent="0.15">
      <c r="A61" s="142" t="str">
        <f>IF(B61=0,"",COUNTIF(B$1:B61,B61))</f>
        <v/>
      </c>
      <c r="B61" s="142">
        <f>【入力】別紙5!AV13</f>
        <v>0</v>
      </c>
      <c r="C61" s="142" t="str">
        <f t="shared" si="8"/>
        <v>0</v>
      </c>
      <c r="D61" s="142" t="str">
        <f t="shared" si="9"/>
        <v/>
      </c>
      <c r="E61" s="142" t="str">
        <f>IF(A61&lt;&gt;"",COUNTIF($H$2:$H61,"03"),"")</f>
        <v/>
      </c>
      <c r="F61" s="142" t="str">
        <f>【入力】別紙5!AW20</f>
        <v/>
      </c>
      <c r="G61" s="142" t="str">
        <f t="shared" si="14"/>
        <v/>
      </c>
      <c r="H61" s="448" t="str">
        <f>IFERROR(VLOOKUP($B61,マスタシート!$A:$D,3,FALSE),"")</f>
        <v/>
      </c>
      <c r="I61" s="448" t="str">
        <f>IFERROR(VLOOKUP($B61,マスタシート!$A:$D,4,FALSE),"")</f>
        <v/>
      </c>
      <c r="J61" s="448" t="str">
        <f t="shared" si="2"/>
        <v/>
      </c>
      <c r="K61" s="250" t="str">
        <f>IF(A61&lt;&gt;"",'計算用(別紙2-2)概要'!$A$2,"")</f>
        <v/>
      </c>
      <c r="L61" s="112">
        <v>60</v>
      </c>
      <c r="M61" s="520" t="str">
        <f>IF(A61&lt;&gt;"",'計算用(別紙2-2)概要'!$R$2,"")</f>
        <v/>
      </c>
    </row>
    <row r="62" spans="1:13" s="442" customFormat="1" ht="28.5" customHeight="1" x14ac:dyDescent="0.15">
      <c r="A62" s="439" t="str">
        <f>IF(B62=0,"",COUNTIF(B$1:B62,B62))</f>
        <v/>
      </c>
      <c r="B62" s="439">
        <f>【入力】別紙5!BA8</f>
        <v>0</v>
      </c>
      <c r="C62" s="439" t="str">
        <f t="shared" si="8"/>
        <v>0</v>
      </c>
      <c r="D62" s="439" t="str">
        <f t="shared" si="9"/>
        <v/>
      </c>
      <c r="E62" s="439" t="str">
        <f>IF(A62&lt;&gt;"",COUNTIF($H$2:$H62,"03"),"")</f>
        <v/>
      </c>
      <c r="F62" s="439" t="str">
        <f>【入力】別紙5!BB15</f>
        <v/>
      </c>
      <c r="G62" s="439" t="str">
        <f>IF(A62&lt;&gt;"",【入力】別紙5!BB6&amp;" "&amp;【入力】別紙5!BC6,"")</f>
        <v/>
      </c>
      <c r="H62" s="440" t="str">
        <f>IFERROR(VLOOKUP($B62,マスタシート!$A:$D,3,FALSE),"")</f>
        <v/>
      </c>
      <c r="I62" s="440" t="str">
        <f>IFERROR(VLOOKUP($B62,マスタシート!$A:$D,4,FALSE),"")</f>
        <v/>
      </c>
      <c r="J62" s="440" t="str">
        <f t="shared" si="2"/>
        <v/>
      </c>
      <c r="K62" s="441" t="str">
        <f>IF(A62&lt;&gt;"",'計算用(別紙2-2)概要'!$A$2,"")</f>
        <v/>
      </c>
      <c r="L62" s="442">
        <v>61</v>
      </c>
      <c r="M62" s="519" t="str">
        <f>IF(A62&lt;&gt;"",'計算用(別紙2-2)概要'!$R$2,"")</f>
        <v/>
      </c>
    </row>
    <row r="63" spans="1:13" s="442" customFormat="1" ht="28.5" customHeight="1" x14ac:dyDescent="0.15">
      <c r="A63" s="439" t="str">
        <f>IF(B63=0,"",COUNTIF(B$1:B63,B63))</f>
        <v/>
      </c>
      <c r="B63" s="439">
        <f>【入力】別紙5!BA9</f>
        <v>0</v>
      </c>
      <c r="C63" s="439" t="str">
        <f t="shared" si="8"/>
        <v>0</v>
      </c>
      <c r="D63" s="439" t="str">
        <f t="shared" si="9"/>
        <v/>
      </c>
      <c r="E63" s="439" t="str">
        <f>IF(A63&lt;&gt;"",COUNTIF($H$2:$H63,"03"),"")</f>
        <v/>
      </c>
      <c r="F63" s="439" t="str">
        <f>【入力】別紙5!BB16</f>
        <v/>
      </c>
      <c r="G63" s="439" t="str">
        <f>IF($A63&lt;&gt;"",$G$62,"")</f>
        <v/>
      </c>
      <c r="H63" s="440" t="str">
        <f>IFERROR(VLOOKUP($B63,マスタシート!$A:$D,3,FALSE),"")</f>
        <v/>
      </c>
      <c r="I63" s="440" t="str">
        <f>IFERROR(VLOOKUP($B63,マスタシート!$A:$D,4,FALSE),"")</f>
        <v/>
      </c>
      <c r="J63" s="440" t="str">
        <f t="shared" si="2"/>
        <v/>
      </c>
      <c r="K63" s="441" t="str">
        <f>IF(A63&lt;&gt;"",'計算用(別紙2-2)概要'!$A$2,"")</f>
        <v/>
      </c>
      <c r="L63" s="442">
        <v>62</v>
      </c>
      <c r="M63" s="519" t="str">
        <f>IF(A63&lt;&gt;"",'計算用(別紙2-2)概要'!$R$2,"")</f>
        <v/>
      </c>
    </row>
    <row r="64" spans="1:13" s="442" customFormat="1" ht="28.5" customHeight="1" x14ac:dyDescent="0.15">
      <c r="A64" s="439" t="str">
        <f>IF(B64=0,"",COUNTIF(B$1:B64,B64))</f>
        <v/>
      </c>
      <c r="B64" s="439">
        <f>【入力】別紙5!BA10</f>
        <v>0</v>
      </c>
      <c r="C64" s="439" t="str">
        <f t="shared" si="8"/>
        <v>0</v>
      </c>
      <c r="D64" s="439" t="str">
        <f t="shared" si="9"/>
        <v/>
      </c>
      <c r="E64" s="439" t="str">
        <f>IF(A64&lt;&gt;"",COUNTIF($H$2:$H64,"03"),"")</f>
        <v/>
      </c>
      <c r="F64" s="439" t="str">
        <f>【入力】別紙5!BB17</f>
        <v/>
      </c>
      <c r="G64" s="439" t="str">
        <f>IF($A64&lt;&gt;"",$G$62,"")</f>
        <v/>
      </c>
      <c r="H64" s="440" t="str">
        <f>IFERROR(VLOOKUP($B64,マスタシート!$A:$D,3,FALSE),"")</f>
        <v/>
      </c>
      <c r="I64" s="440" t="str">
        <f>IFERROR(VLOOKUP($B64,マスタシート!$A:$D,4,FALSE),"")</f>
        <v/>
      </c>
      <c r="J64" s="440" t="str">
        <f t="shared" si="2"/>
        <v/>
      </c>
      <c r="K64" s="441" t="str">
        <f>IF(A64&lt;&gt;"",'計算用(別紙2-2)概要'!$A$2,"")</f>
        <v/>
      </c>
      <c r="L64" s="442">
        <v>63</v>
      </c>
      <c r="M64" s="519" t="str">
        <f>IF(A64&lt;&gt;"",'計算用(別紙2-2)概要'!$R$2,"")</f>
        <v/>
      </c>
    </row>
    <row r="65" spans="1:13" s="442" customFormat="1" ht="28.5" customHeight="1" x14ac:dyDescent="0.15">
      <c r="A65" s="439" t="str">
        <f>IF(B65=0,"",COUNTIF(B$1:B65,B65))</f>
        <v/>
      </c>
      <c r="B65" s="439">
        <f>【入力】別紙5!BA11</f>
        <v>0</v>
      </c>
      <c r="C65" s="439" t="str">
        <f t="shared" si="8"/>
        <v>0</v>
      </c>
      <c r="D65" s="439" t="str">
        <f t="shared" si="9"/>
        <v/>
      </c>
      <c r="E65" s="439" t="str">
        <f>IF(A65&lt;&gt;"",COUNTIF($H$2:$H65,"03"),"")</f>
        <v/>
      </c>
      <c r="F65" s="439" t="str">
        <f>【入力】別紙5!BB18</f>
        <v/>
      </c>
      <c r="G65" s="439" t="str">
        <f t="shared" ref="G65:G67" si="15">IF($A65&lt;&gt;"",$G$62,"")</f>
        <v/>
      </c>
      <c r="H65" s="440" t="str">
        <f>IFERROR(VLOOKUP($B65,マスタシート!$A:$D,3,FALSE),"")</f>
        <v/>
      </c>
      <c r="I65" s="440" t="str">
        <f>IFERROR(VLOOKUP($B65,マスタシート!$A:$D,4,FALSE),"")</f>
        <v/>
      </c>
      <c r="J65" s="440" t="str">
        <f t="shared" si="2"/>
        <v/>
      </c>
      <c r="K65" s="441" t="str">
        <f>IF(A65&lt;&gt;"",'計算用(別紙2-2)概要'!$A$2,"")</f>
        <v/>
      </c>
      <c r="L65" s="442">
        <v>64</v>
      </c>
      <c r="M65" s="519" t="str">
        <f>IF(A65&lt;&gt;"",'計算用(別紙2-2)概要'!$R$2,"")</f>
        <v/>
      </c>
    </row>
    <row r="66" spans="1:13" s="442" customFormat="1" ht="28.5" customHeight="1" x14ac:dyDescent="0.15">
      <c r="A66" s="439" t="str">
        <f>IF(B66=0,"",COUNTIF(B$1:B66,B66))</f>
        <v/>
      </c>
      <c r="B66" s="439">
        <f>【入力】別紙5!BA12</f>
        <v>0</v>
      </c>
      <c r="C66" s="439" t="str">
        <f t="shared" ref="C66:C97" si="16">B66&amp;A66</f>
        <v>0</v>
      </c>
      <c r="D66" s="439" t="str">
        <f t="shared" ref="D66:D97" si="17">F66&amp;A66</f>
        <v/>
      </c>
      <c r="E66" s="439" t="str">
        <f>IF(A66&lt;&gt;"",COUNTIF($H$2:$H66,"03"),"")</f>
        <v/>
      </c>
      <c r="F66" s="439" t="str">
        <f>【入力】別紙5!BB19</f>
        <v/>
      </c>
      <c r="G66" s="439" t="str">
        <f t="shared" si="15"/>
        <v/>
      </c>
      <c r="H66" s="440" t="str">
        <f>IFERROR(VLOOKUP($B66,マスタシート!$A:$D,3,FALSE),"")</f>
        <v/>
      </c>
      <c r="I66" s="440" t="str">
        <f>IFERROR(VLOOKUP($B66,マスタシート!$A:$D,4,FALSE),"")</f>
        <v/>
      </c>
      <c r="J66" s="440" t="str">
        <f t="shared" si="2"/>
        <v/>
      </c>
      <c r="K66" s="441" t="str">
        <f>IF(A66&lt;&gt;"",'計算用(別紙2-2)概要'!$A$2,"")</f>
        <v/>
      </c>
      <c r="L66" s="442">
        <v>65</v>
      </c>
      <c r="M66" s="519" t="str">
        <f>IF(A66&lt;&gt;"",'計算用(別紙2-2)概要'!$R$2,"")</f>
        <v/>
      </c>
    </row>
    <row r="67" spans="1:13" s="442" customFormat="1" ht="28.5" customHeight="1" x14ac:dyDescent="0.15">
      <c r="A67" s="439" t="str">
        <f>IF(B67=0,"",COUNTIF(B$1:B67,B67))</f>
        <v/>
      </c>
      <c r="B67" s="439">
        <f>【入力】別紙5!BA13</f>
        <v>0</v>
      </c>
      <c r="C67" s="439" t="str">
        <f t="shared" si="16"/>
        <v>0</v>
      </c>
      <c r="D67" s="439" t="str">
        <f t="shared" si="17"/>
        <v/>
      </c>
      <c r="E67" s="439" t="str">
        <f>IF(A67&lt;&gt;"",COUNTIF($H$2:$H67,"03"),"")</f>
        <v/>
      </c>
      <c r="F67" s="439" t="str">
        <f>【入力】別紙5!BB20</f>
        <v/>
      </c>
      <c r="G67" s="439" t="str">
        <f t="shared" si="15"/>
        <v/>
      </c>
      <c r="H67" s="440" t="str">
        <f>IFERROR(VLOOKUP($B67,マスタシート!$A:$D,3,FALSE),"")</f>
        <v/>
      </c>
      <c r="I67" s="440" t="str">
        <f>IFERROR(VLOOKUP($B67,マスタシート!$A:$D,4,FALSE),"")</f>
        <v/>
      </c>
      <c r="J67" s="440" t="str">
        <f t="shared" ref="J67:J121" si="18">IF(A67&lt;&gt;"","02","")</f>
        <v/>
      </c>
      <c r="K67" s="441" t="str">
        <f>IF(A67&lt;&gt;"",'計算用(別紙2-2)概要'!$A$2,"")</f>
        <v/>
      </c>
      <c r="L67" s="442">
        <v>66</v>
      </c>
      <c r="M67" s="519" t="str">
        <f>IF(A67&lt;&gt;"",'計算用(別紙2-2)概要'!$R$2,"")</f>
        <v/>
      </c>
    </row>
    <row r="68" spans="1:13" s="112" customFormat="1" ht="28.5" customHeight="1" x14ac:dyDescent="0.15">
      <c r="A68" s="142" t="str">
        <f>IF(B68=0,"",COUNTIF(B$1:B68,B68))</f>
        <v/>
      </c>
      <c r="B68" s="142">
        <f>【入力】別紙5!BF8</f>
        <v>0</v>
      </c>
      <c r="C68" s="142" t="str">
        <f t="shared" si="16"/>
        <v>0</v>
      </c>
      <c r="D68" s="142" t="str">
        <f t="shared" si="17"/>
        <v/>
      </c>
      <c r="E68" s="142" t="str">
        <f>IF(A68&lt;&gt;"",COUNTIF($H$2:$H68,"03"),"")</f>
        <v/>
      </c>
      <c r="F68" s="142" t="str">
        <f>【入力】別紙5!BG15</f>
        <v/>
      </c>
      <c r="G68" s="142" t="str">
        <f>IF(A68&lt;&gt;"",【入力】別紙5!BG6&amp;" "&amp;【入力】別紙5!BH6,"")</f>
        <v/>
      </c>
      <c r="H68" s="448" t="str">
        <f>IFERROR(VLOOKUP($B68,マスタシート!$A:$D,3,FALSE),"")</f>
        <v/>
      </c>
      <c r="I68" s="448" t="str">
        <f>IFERROR(VLOOKUP($B68,マスタシート!$A:$D,4,FALSE),"")</f>
        <v/>
      </c>
      <c r="J68" s="448" t="str">
        <f t="shared" si="18"/>
        <v/>
      </c>
      <c r="K68" s="250" t="str">
        <f>IF(A68&lt;&gt;"",'計算用(別紙2-2)概要'!$A$2,"")</f>
        <v/>
      </c>
      <c r="L68" s="112">
        <v>67</v>
      </c>
      <c r="M68" s="520" t="str">
        <f>IF(A68&lt;&gt;"",'計算用(別紙2-2)概要'!$R$2,"")</f>
        <v/>
      </c>
    </row>
    <row r="69" spans="1:13" s="112" customFormat="1" ht="28.5" customHeight="1" x14ac:dyDescent="0.15">
      <c r="A69" s="142" t="str">
        <f>IF(B69=0,"",COUNTIF(B$1:B69,B69))</f>
        <v/>
      </c>
      <c r="B69" s="142">
        <f>【入力】別紙5!BF9</f>
        <v>0</v>
      </c>
      <c r="C69" s="142" t="str">
        <f t="shared" si="16"/>
        <v>0</v>
      </c>
      <c r="D69" s="142" t="str">
        <f t="shared" si="17"/>
        <v/>
      </c>
      <c r="E69" s="142" t="str">
        <f>IF(A69&lt;&gt;"",COUNTIF($H$2:$H69,"03"),"")</f>
        <v/>
      </c>
      <c r="F69" s="142" t="str">
        <f>【入力】別紙5!BG16</f>
        <v/>
      </c>
      <c r="G69" s="142" t="str">
        <f>IF($A69&lt;&gt;"",$G$68,"")</f>
        <v/>
      </c>
      <c r="H69" s="448" t="str">
        <f>IFERROR(VLOOKUP($B69,マスタシート!$A:$D,3,FALSE),"")</f>
        <v/>
      </c>
      <c r="I69" s="448" t="str">
        <f>IFERROR(VLOOKUP($B69,マスタシート!$A:$D,4,FALSE),"")</f>
        <v/>
      </c>
      <c r="J69" s="448" t="str">
        <f t="shared" si="18"/>
        <v/>
      </c>
      <c r="K69" s="250" t="str">
        <f>IF(A69&lt;&gt;"",'計算用(別紙2-2)概要'!$A$2,"")</f>
        <v/>
      </c>
      <c r="L69" s="112">
        <v>68</v>
      </c>
      <c r="M69" s="520" t="str">
        <f>IF(A69&lt;&gt;"",'計算用(別紙2-2)概要'!$R$2,"")</f>
        <v/>
      </c>
    </row>
    <row r="70" spans="1:13" s="112" customFormat="1" ht="28.5" customHeight="1" x14ac:dyDescent="0.15">
      <c r="A70" s="142" t="str">
        <f>IF(B70=0,"",COUNTIF(B$1:B70,B70))</f>
        <v/>
      </c>
      <c r="B70" s="142">
        <f>【入力】別紙5!BF10</f>
        <v>0</v>
      </c>
      <c r="C70" s="142" t="str">
        <f t="shared" si="16"/>
        <v>0</v>
      </c>
      <c r="D70" s="142" t="str">
        <f t="shared" si="17"/>
        <v/>
      </c>
      <c r="E70" s="142" t="str">
        <f>IF(A70&lt;&gt;"",COUNTIF($H$2:$H70,"03"),"")</f>
        <v/>
      </c>
      <c r="F70" s="142" t="str">
        <f>【入力】別紙5!BG17</f>
        <v/>
      </c>
      <c r="G70" s="142" t="str">
        <f>IF($A70&lt;&gt;"",$G$68,"")</f>
        <v/>
      </c>
      <c r="H70" s="448" t="str">
        <f>IFERROR(VLOOKUP($B70,マスタシート!$A:$D,3,FALSE),"")</f>
        <v/>
      </c>
      <c r="I70" s="448" t="str">
        <f>IFERROR(VLOOKUP($B70,マスタシート!$A:$D,4,FALSE),"")</f>
        <v/>
      </c>
      <c r="J70" s="448" t="str">
        <f t="shared" si="18"/>
        <v/>
      </c>
      <c r="K70" s="250" t="str">
        <f>IF(A70&lt;&gt;"",'計算用(別紙2-2)概要'!$A$2,"")</f>
        <v/>
      </c>
      <c r="L70" s="112">
        <v>69</v>
      </c>
      <c r="M70" s="520" t="str">
        <f>IF(A70&lt;&gt;"",'計算用(別紙2-2)概要'!$R$2,"")</f>
        <v/>
      </c>
    </row>
    <row r="71" spans="1:13" s="112" customFormat="1" ht="28.5" customHeight="1" x14ac:dyDescent="0.15">
      <c r="A71" s="142" t="str">
        <f>IF(B71=0,"",COUNTIF(B$1:B71,B71))</f>
        <v/>
      </c>
      <c r="B71" s="142">
        <f>【入力】別紙5!BF11</f>
        <v>0</v>
      </c>
      <c r="C71" s="142" t="str">
        <f t="shared" si="16"/>
        <v>0</v>
      </c>
      <c r="D71" s="142" t="str">
        <f t="shared" si="17"/>
        <v/>
      </c>
      <c r="E71" s="142" t="str">
        <f>IF(A71&lt;&gt;"",COUNTIF($H$2:$H71,"03"),"")</f>
        <v/>
      </c>
      <c r="F71" s="142" t="str">
        <f>【入力】別紙5!BG18</f>
        <v/>
      </c>
      <c r="G71" s="142" t="str">
        <f>IF($A71&lt;&gt;"",$G$68,"")</f>
        <v/>
      </c>
      <c r="H71" s="448" t="str">
        <f>IFERROR(VLOOKUP($B71,マスタシート!$A:$D,3,FALSE),"")</f>
        <v/>
      </c>
      <c r="I71" s="448" t="str">
        <f>IFERROR(VLOOKUP($B71,マスタシート!$A:$D,4,FALSE),"")</f>
        <v/>
      </c>
      <c r="J71" s="448" t="str">
        <f t="shared" si="18"/>
        <v/>
      </c>
      <c r="K71" s="250" t="str">
        <f>IF(A71&lt;&gt;"",'計算用(別紙2-2)概要'!$A$2,"")</f>
        <v/>
      </c>
      <c r="L71" s="112">
        <v>70</v>
      </c>
      <c r="M71" s="520" t="str">
        <f>IF(A71&lt;&gt;"",'計算用(別紙2-2)概要'!$R$2,"")</f>
        <v/>
      </c>
    </row>
    <row r="72" spans="1:13" s="112" customFormat="1" ht="28.5" customHeight="1" x14ac:dyDescent="0.15">
      <c r="A72" s="142" t="str">
        <f>IF(B72=0,"",COUNTIF(B$1:B72,B72))</f>
        <v/>
      </c>
      <c r="B72" s="142">
        <f>【入力】別紙5!BF12</f>
        <v>0</v>
      </c>
      <c r="C72" s="142" t="str">
        <f t="shared" si="16"/>
        <v>0</v>
      </c>
      <c r="D72" s="142" t="str">
        <f t="shared" si="17"/>
        <v/>
      </c>
      <c r="E72" s="142" t="str">
        <f>IF(A72&lt;&gt;"",COUNTIF($H$2:$H72,"03"),"")</f>
        <v/>
      </c>
      <c r="F72" s="142" t="str">
        <f>【入力】別紙5!BG19</f>
        <v/>
      </c>
      <c r="G72" s="142" t="str">
        <f t="shared" ref="G72:G73" si="19">IF($A72&lt;&gt;"",$G$68,"")</f>
        <v/>
      </c>
      <c r="H72" s="448" t="str">
        <f>IFERROR(VLOOKUP($B72,マスタシート!$A:$D,3,FALSE),"")</f>
        <v/>
      </c>
      <c r="I72" s="448" t="str">
        <f>IFERROR(VLOOKUP($B72,マスタシート!$A:$D,4,FALSE),"")</f>
        <v/>
      </c>
      <c r="J72" s="448" t="str">
        <f t="shared" si="18"/>
        <v/>
      </c>
      <c r="K72" s="250" t="str">
        <f>IF(A72&lt;&gt;"",'計算用(別紙2-2)概要'!$A$2,"")</f>
        <v/>
      </c>
      <c r="L72" s="112">
        <v>71</v>
      </c>
      <c r="M72" s="520" t="str">
        <f>IF(A72&lt;&gt;"",'計算用(別紙2-2)概要'!$R$2,"")</f>
        <v/>
      </c>
    </row>
    <row r="73" spans="1:13" s="112" customFormat="1" ht="28.5" customHeight="1" x14ac:dyDescent="0.15">
      <c r="A73" s="142" t="str">
        <f>IF(B73=0,"",COUNTIF(B$1:B73,B73))</f>
        <v/>
      </c>
      <c r="B73" s="142">
        <f>【入力】別紙5!BF13</f>
        <v>0</v>
      </c>
      <c r="C73" s="142" t="str">
        <f t="shared" si="16"/>
        <v>0</v>
      </c>
      <c r="D73" s="142" t="str">
        <f t="shared" si="17"/>
        <v/>
      </c>
      <c r="E73" s="142" t="str">
        <f>IF(A73&lt;&gt;"",COUNTIF($H$2:$H73,"03"),"")</f>
        <v/>
      </c>
      <c r="F73" s="142" t="str">
        <f>【入力】別紙5!BG20</f>
        <v/>
      </c>
      <c r="G73" s="142" t="str">
        <f t="shared" si="19"/>
        <v/>
      </c>
      <c r="H73" s="448" t="str">
        <f>IFERROR(VLOOKUP($B73,マスタシート!$A:$D,3,FALSE),"")</f>
        <v/>
      </c>
      <c r="I73" s="448" t="str">
        <f>IFERROR(VLOOKUP($B73,マスタシート!$A:$D,4,FALSE),"")</f>
        <v/>
      </c>
      <c r="J73" s="448" t="str">
        <f t="shared" si="18"/>
        <v/>
      </c>
      <c r="K73" s="250" t="str">
        <f>IF(A73&lt;&gt;"",'計算用(別紙2-2)概要'!$A$2,"")</f>
        <v/>
      </c>
      <c r="L73" s="112">
        <v>72</v>
      </c>
      <c r="M73" s="520" t="str">
        <f>IF(A73&lt;&gt;"",'計算用(別紙2-2)概要'!$R$2,"")</f>
        <v/>
      </c>
    </row>
    <row r="74" spans="1:13" s="442" customFormat="1" ht="28.5" customHeight="1" x14ac:dyDescent="0.15">
      <c r="A74" s="439" t="str">
        <f>IF(B74=0,"",COUNTIF(B$1:B74,B74))</f>
        <v/>
      </c>
      <c r="B74" s="439">
        <f>【入力】別紙5!BK8</f>
        <v>0</v>
      </c>
      <c r="C74" s="439" t="str">
        <f t="shared" si="16"/>
        <v>0</v>
      </c>
      <c r="D74" s="439" t="str">
        <f t="shared" si="17"/>
        <v/>
      </c>
      <c r="E74" s="439" t="str">
        <f>IF(A74&lt;&gt;"",COUNTIF($H$2:$H74,"03"),"")</f>
        <v/>
      </c>
      <c r="F74" s="439" t="str">
        <f>【入力】別紙5!BL15</f>
        <v/>
      </c>
      <c r="G74" s="439" t="str">
        <f>IF(A74&lt;&gt;"",【入力】別紙5!BL6&amp;" "&amp;【入力】別紙5!BM6,"")</f>
        <v/>
      </c>
      <c r="H74" s="440" t="str">
        <f>IFERROR(VLOOKUP($B74,マスタシート!$A:$D,3,FALSE),"")</f>
        <v/>
      </c>
      <c r="I74" s="440" t="str">
        <f>IFERROR(VLOOKUP($B74,マスタシート!$A:$D,4,FALSE),"")</f>
        <v/>
      </c>
      <c r="J74" s="440" t="str">
        <f t="shared" si="18"/>
        <v/>
      </c>
      <c r="K74" s="441" t="str">
        <f>IF(A74&lt;&gt;"",'計算用(別紙2-2)概要'!$A$2,"")</f>
        <v/>
      </c>
      <c r="L74" s="442">
        <v>73</v>
      </c>
      <c r="M74" s="519" t="str">
        <f>IF(A74&lt;&gt;"",'計算用(別紙2-2)概要'!$R$2,"")</f>
        <v/>
      </c>
    </row>
    <row r="75" spans="1:13" s="442" customFormat="1" ht="28.5" customHeight="1" x14ac:dyDescent="0.15">
      <c r="A75" s="439" t="str">
        <f>IF(B75=0,"",COUNTIF(B$1:B75,B75))</f>
        <v/>
      </c>
      <c r="B75" s="439">
        <f>【入力】別紙5!BK9</f>
        <v>0</v>
      </c>
      <c r="C75" s="439" t="str">
        <f t="shared" si="16"/>
        <v>0</v>
      </c>
      <c r="D75" s="439" t="str">
        <f t="shared" si="17"/>
        <v/>
      </c>
      <c r="E75" s="439" t="str">
        <f>IF(A75&lt;&gt;"",COUNTIF($H$2:$H75,"03"),"")</f>
        <v/>
      </c>
      <c r="F75" s="439" t="str">
        <f>【入力】別紙5!BL16</f>
        <v/>
      </c>
      <c r="G75" s="439" t="str">
        <f>IF($A75&lt;&gt;"",$G$74,"")</f>
        <v/>
      </c>
      <c r="H75" s="440" t="str">
        <f>IFERROR(VLOOKUP($B75,マスタシート!$A:$D,3,FALSE),"")</f>
        <v/>
      </c>
      <c r="I75" s="440" t="str">
        <f>IFERROR(VLOOKUP($B75,マスタシート!$A:$D,4,FALSE),"")</f>
        <v/>
      </c>
      <c r="J75" s="440" t="str">
        <f t="shared" si="18"/>
        <v/>
      </c>
      <c r="K75" s="441" t="str">
        <f>IF(A75&lt;&gt;"",'計算用(別紙2-2)概要'!$A$2,"")</f>
        <v/>
      </c>
      <c r="L75" s="442">
        <v>74</v>
      </c>
      <c r="M75" s="519" t="str">
        <f>IF(A75&lt;&gt;"",'計算用(別紙2-2)概要'!$R$2,"")</f>
        <v/>
      </c>
    </row>
    <row r="76" spans="1:13" s="442" customFormat="1" ht="28.5" customHeight="1" x14ac:dyDescent="0.15">
      <c r="A76" s="439" t="str">
        <f>IF(B76=0,"",COUNTIF(B$1:B76,B76))</f>
        <v/>
      </c>
      <c r="B76" s="439">
        <f>【入力】別紙5!BK10</f>
        <v>0</v>
      </c>
      <c r="C76" s="439" t="str">
        <f t="shared" si="16"/>
        <v>0</v>
      </c>
      <c r="D76" s="439" t="str">
        <f t="shared" si="17"/>
        <v/>
      </c>
      <c r="E76" s="439" t="str">
        <f>IF(A76&lt;&gt;"",COUNTIF($H$2:$H76,"03"),"")</f>
        <v/>
      </c>
      <c r="F76" s="439" t="str">
        <f>【入力】別紙5!BL17</f>
        <v/>
      </c>
      <c r="G76" s="439" t="str">
        <f t="shared" ref="G76" si="20">IF($A76&lt;&gt;"",$G$74,"")</f>
        <v/>
      </c>
      <c r="H76" s="440" t="str">
        <f>IFERROR(VLOOKUP($B76,マスタシート!$A:$D,3,FALSE),"")</f>
        <v/>
      </c>
      <c r="I76" s="440" t="str">
        <f>IFERROR(VLOOKUP($B76,マスタシート!$A:$D,4,FALSE),"")</f>
        <v/>
      </c>
      <c r="J76" s="440" t="str">
        <f t="shared" si="18"/>
        <v/>
      </c>
      <c r="K76" s="441" t="str">
        <f>IF(A76&lt;&gt;"",'計算用(別紙2-2)概要'!$A$2,"")</f>
        <v/>
      </c>
      <c r="L76" s="442">
        <v>75</v>
      </c>
      <c r="M76" s="519" t="str">
        <f>IF(A76&lt;&gt;"",'計算用(別紙2-2)概要'!$R$2,"")</f>
        <v/>
      </c>
    </row>
    <row r="77" spans="1:13" s="442" customFormat="1" ht="28.5" customHeight="1" x14ac:dyDescent="0.15">
      <c r="A77" s="439" t="str">
        <f>IF(B77=0,"",COUNTIF(B$1:B77,B77))</f>
        <v/>
      </c>
      <c r="B77" s="439">
        <f>【入力】別紙5!BK11</f>
        <v>0</v>
      </c>
      <c r="C77" s="439" t="str">
        <f t="shared" si="16"/>
        <v>0</v>
      </c>
      <c r="D77" s="439" t="str">
        <f t="shared" si="17"/>
        <v/>
      </c>
      <c r="E77" s="439" t="str">
        <f>IF(A77&lt;&gt;"",COUNTIF($H$2:$H77,"03"),"")</f>
        <v/>
      </c>
      <c r="F77" s="439" t="str">
        <f>【入力】別紙5!BL18</f>
        <v/>
      </c>
      <c r="G77" s="439" t="str">
        <f>IF($A77&lt;&gt;"",$G$74,"")</f>
        <v/>
      </c>
      <c r="H77" s="440" t="str">
        <f>IFERROR(VLOOKUP($B77,マスタシート!$A:$D,3,FALSE),"")</f>
        <v/>
      </c>
      <c r="I77" s="440" t="str">
        <f>IFERROR(VLOOKUP($B77,マスタシート!$A:$D,4,FALSE),"")</f>
        <v/>
      </c>
      <c r="J77" s="440" t="str">
        <f t="shared" si="18"/>
        <v/>
      </c>
      <c r="K77" s="441" t="str">
        <f>IF(A77&lt;&gt;"",'計算用(別紙2-2)概要'!$A$2,"")</f>
        <v/>
      </c>
      <c r="L77" s="442">
        <v>76</v>
      </c>
      <c r="M77" s="519" t="str">
        <f>IF(A77&lt;&gt;"",'計算用(別紙2-2)概要'!$R$2,"")</f>
        <v/>
      </c>
    </row>
    <row r="78" spans="1:13" s="442" customFormat="1" ht="28.5" customHeight="1" x14ac:dyDescent="0.15">
      <c r="A78" s="439" t="str">
        <f>IF(B78=0,"",COUNTIF(B$1:B78,B78))</f>
        <v/>
      </c>
      <c r="B78" s="439">
        <f>【入力】別紙5!BK12</f>
        <v>0</v>
      </c>
      <c r="C78" s="439" t="str">
        <f t="shared" si="16"/>
        <v>0</v>
      </c>
      <c r="D78" s="439" t="str">
        <f t="shared" si="17"/>
        <v/>
      </c>
      <c r="E78" s="439" t="str">
        <f>IF(A78&lt;&gt;"",COUNTIF($H$2:$H78,"03"),"")</f>
        <v/>
      </c>
      <c r="F78" s="439" t="str">
        <f>【入力】別紙5!BL19</f>
        <v/>
      </c>
      <c r="G78" s="439" t="str">
        <f>IF($A78&lt;&gt;"",$G$74,"")</f>
        <v/>
      </c>
      <c r="H78" s="440" t="str">
        <f>IFERROR(VLOOKUP($B78,マスタシート!$A:$D,3,FALSE),"")</f>
        <v/>
      </c>
      <c r="I78" s="440" t="str">
        <f>IFERROR(VLOOKUP($B78,マスタシート!$A:$D,4,FALSE),"")</f>
        <v/>
      </c>
      <c r="J78" s="440" t="str">
        <f t="shared" si="18"/>
        <v/>
      </c>
      <c r="K78" s="441" t="str">
        <f>IF(A78&lt;&gt;"",'計算用(別紙2-2)概要'!$A$2,"")</f>
        <v/>
      </c>
      <c r="L78" s="442">
        <v>77</v>
      </c>
      <c r="M78" s="519" t="str">
        <f>IF(A78&lt;&gt;"",'計算用(別紙2-2)概要'!$R$2,"")</f>
        <v/>
      </c>
    </row>
    <row r="79" spans="1:13" s="442" customFormat="1" ht="28.5" customHeight="1" x14ac:dyDescent="0.15">
      <c r="A79" s="439" t="str">
        <f>IF(B79=0,"",COUNTIF(B$1:B79,B79))</f>
        <v/>
      </c>
      <c r="B79" s="439">
        <f>【入力】別紙5!BK13</f>
        <v>0</v>
      </c>
      <c r="C79" s="439" t="str">
        <f t="shared" si="16"/>
        <v>0</v>
      </c>
      <c r="D79" s="439" t="str">
        <f t="shared" si="17"/>
        <v/>
      </c>
      <c r="E79" s="439" t="str">
        <f>IF(A79&lt;&gt;"",COUNTIF($H$2:$H79,"03"),"")</f>
        <v/>
      </c>
      <c r="F79" s="439" t="str">
        <f>【入力】別紙5!BL20</f>
        <v/>
      </c>
      <c r="G79" s="439" t="str">
        <f>IF($A79&lt;&gt;"",$G$74,"")</f>
        <v/>
      </c>
      <c r="H79" s="440" t="str">
        <f>IFERROR(VLOOKUP($B79,マスタシート!$A:$D,3,FALSE),"")</f>
        <v/>
      </c>
      <c r="I79" s="440" t="str">
        <f>IFERROR(VLOOKUP($B79,マスタシート!$A:$D,4,FALSE),"")</f>
        <v/>
      </c>
      <c r="J79" s="440" t="str">
        <f t="shared" si="18"/>
        <v/>
      </c>
      <c r="K79" s="441" t="str">
        <f>IF(A79&lt;&gt;"",'計算用(別紙2-2)概要'!$A$2,"")</f>
        <v/>
      </c>
      <c r="L79" s="442">
        <v>78</v>
      </c>
      <c r="M79" s="519" t="str">
        <f>IF(A79&lt;&gt;"",'計算用(別紙2-2)概要'!$R$2,"")</f>
        <v/>
      </c>
    </row>
    <row r="80" spans="1:13" s="112" customFormat="1" ht="28.5" customHeight="1" x14ac:dyDescent="0.15">
      <c r="A80" s="142" t="str">
        <f>IF(B80=0,"",COUNTIF(B$1:B80,B80))</f>
        <v/>
      </c>
      <c r="B80" s="142">
        <f>【入力】別紙5!BP8</f>
        <v>0</v>
      </c>
      <c r="C80" s="142" t="str">
        <f t="shared" si="16"/>
        <v>0</v>
      </c>
      <c r="D80" s="142" t="str">
        <f t="shared" si="17"/>
        <v/>
      </c>
      <c r="E80" s="142" t="str">
        <f>IF(A80&lt;&gt;"",COUNTIF($H$2:$H80,"03"),"")</f>
        <v/>
      </c>
      <c r="F80" s="142" t="str">
        <f>【入力】別紙5!BQ15</f>
        <v/>
      </c>
      <c r="G80" s="142" t="str">
        <f>IF(A80&lt;&gt;"",【入力】別紙5!BQ6&amp;" "&amp;【入力】別紙5!BR6,"")</f>
        <v/>
      </c>
      <c r="H80" s="448" t="str">
        <f>IFERROR(VLOOKUP($B80,マスタシート!$A:$D,3,FALSE),"")</f>
        <v/>
      </c>
      <c r="I80" s="448" t="str">
        <f>IFERROR(VLOOKUP($B80,マスタシート!$A:$D,4,FALSE),"")</f>
        <v/>
      </c>
      <c r="J80" s="448" t="str">
        <f t="shared" si="18"/>
        <v/>
      </c>
      <c r="K80" s="250" t="str">
        <f>IF(A80&lt;&gt;"",'計算用(別紙2-2)概要'!$A$2,"")</f>
        <v/>
      </c>
      <c r="L80" s="112">
        <v>79</v>
      </c>
      <c r="M80" s="520" t="str">
        <f>IF(A80&lt;&gt;"",'計算用(別紙2-2)概要'!$R$2,"")</f>
        <v/>
      </c>
    </row>
    <row r="81" spans="1:13" s="112" customFormat="1" ht="28.5" customHeight="1" x14ac:dyDescent="0.15">
      <c r="A81" s="142" t="str">
        <f>IF(B81=0,"",COUNTIF(B$1:B81,B81))</f>
        <v/>
      </c>
      <c r="B81" s="142">
        <f>【入力】別紙5!BP9</f>
        <v>0</v>
      </c>
      <c r="C81" s="142" t="str">
        <f t="shared" si="16"/>
        <v>0</v>
      </c>
      <c r="D81" s="142" t="str">
        <f t="shared" si="17"/>
        <v/>
      </c>
      <c r="E81" s="142" t="str">
        <f>IF(A81&lt;&gt;"",COUNTIF($H$2:$H81,"03"),"")</f>
        <v/>
      </c>
      <c r="F81" s="142" t="str">
        <f>【入力】別紙5!BQ16</f>
        <v/>
      </c>
      <c r="G81" s="142" t="str">
        <f>IF($A81&lt;&gt;"",$G$80,"")</f>
        <v/>
      </c>
      <c r="H81" s="448" t="str">
        <f>IFERROR(VLOOKUP($B81,マスタシート!$A:$D,3,FALSE),"")</f>
        <v/>
      </c>
      <c r="I81" s="448" t="str">
        <f>IFERROR(VLOOKUP($B81,マスタシート!$A:$D,4,FALSE),"")</f>
        <v/>
      </c>
      <c r="J81" s="448" t="str">
        <f t="shared" si="18"/>
        <v/>
      </c>
      <c r="K81" s="250" t="str">
        <f>IF(A81&lt;&gt;"",'計算用(別紙2-2)概要'!$A$2,"")</f>
        <v/>
      </c>
      <c r="L81" s="112">
        <v>80</v>
      </c>
      <c r="M81" s="520" t="str">
        <f>IF(A81&lt;&gt;"",'計算用(別紙2-2)概要'!$R$2,"")</f>
        <v/>
      </c>
    </row>
    <row r="82" spans="1:13" s="112" customFormat="1" ht="28.5" customHeight="1" x14ac:dyDescent="0.15">
      <c r="A82" s="142" t="str">
        <f>IF(B82=0,"",COUNTIF(B$1:B82,B82))</f>
        <v/>
      </c>
      <c r="B82" s="142">
        <f>【入力】別紙5!BP10</f>
        <v>0</v>
      </c>
      <c r="C82" s="142" t="str">
        <f t="shared" si="16"/>
        <v>0</v>
      </c>
      <c r="D82" s="142" t="str">
        <f t="shared" si="17"/>
        <v/>
      </c>
      <c r="E82" s="142" t="str">
        <f>IF(A82&lt;&gt;"",COUNTIF($H$2:$H82,"03"),"")</f>
        <v/>
      </c>
      <c r="F82" s="142" t="str">
        <f>【入力】別紙5!BQ17</f>
        <v/>
      </c>
      <c r="G82" s="142" t="str">
        <f t="shared" ref="G82:G85" si="21">IF($A82&lt;&gt;"",$G$80,"")</f>
        <v/>
      </c>
      <c r="H82" s="448" t="str">
        <f>IFERROR(VLOOKUP($B82,マスタシート!$A:$D,3,FALSE),"")</f>
        <v/>
      </c>
      <c r="I82" s="448" t="str">
        <f>IFERROR(VLOOKUP($B82,マスタシート!$A:$D,4,FALSE),"")</f>
        <v/>
      </c>
      <c r="J82" s="448" t="str">
        <f t="shared" si="18"/>
        <v/>
      </c>
      <c r="K82" s="250" t="str">
        <f>IF(A82&lt;&gt;"",'計算用(別紙2-2)概要'!$A$2,"")</f>
        <v/>
      </c>
      <c r="L82" s="112">
        <v>81</v>
      </c>
      <c r="M82" s="520" t="str">
        <f>IF(A82&lt;&gt;"",'計算用(別紙2-2)概要'!$R$2,"")</f>
        <v/>
      </c>
    </row>
    <row r="83" spans="1:13" s="112" customFormat="1" ht="28.5" customHeight="1" x14ac:dyDescent="0.15">
      <c r="A83" s="142" t="str">
        <f>IF(B83=0,"",COUNTIF(B$1:B83,B83))</f>
        <v/>
      </c>
      <c r="B83" s="142">
        <f>【入力】別紙5!BP11</f>
        <v>0</v>
      </c>
      <c r="C83" s="142" t="str">
        <f t="shared" si="16"/>
        <v>0</v>
      </c>
      <c r="D83" s="142" t="str">
        <f t="shared" si="17"/>
        <v/>
      </c>
      <c r="E83" s="142" t="str">
        <f>IF(A83&lt;&gt;"",COUNTIF($H$2:$H83,"03"),"")</f>
        <v/>
      </c>
      <c r="F83" s="142" t="str">
        <f>【入力】別紙5!BQ18</f>
        <v/>
      </c>
      <c r="G83" s="142" t="str">
        <f t="shared" si="21"/>
        <v/>
      </c>
      <c r="H83" s="448" t="str">
        <f>IFERROR(VLOOKUP($B83,マスタシート!$A:$D,3,FALSE),"")</f>
        <v/>
      </c>
      <c r="I83" s="448" t="str">
        <f>IFERROR(VLOOKUP($B83,マスタシート!$A:$D,4,FALSE),"")</f>
        <v/>
      </c>
      <c r="J83" s="448" t="str">
        <f t="shared" si="18"/>
        <v/>
      </c>
      <c r="K83" s="250" t="str">
        <f>IF(A83&lt;&gt;"",'計算用(別紙2-2)概要'!$A$2,"")</f>
        <v/>
      </c>
      <c r="L83" s="112">
        <v>82</v>
      </c>
      <c r="M83" s="520" t="str">
        <f>IF(A83&lt;&gt;"",'計算用(別紙2-2)概要'!$R$2,"")</f>
        <v/>
      </c>
    </row>
    <row r="84" spans="1:13" s="112" customFormat="1" ht="28.5" customHeight="1" x14ac:dyDescent="0.15">
      <c r="A84" s="142" t="str">
        <f>IF(B84=0,"",COUNTIF(B$1:B84,B84))</f>
        <v/>
      </c>
      <c r="B84" s="142">
        <f>【入力】別紙5!BP12</f>
        <v>0</v>
      </c>
      <c r="C84" s="142" t="str">
        <f t="shared" si="16"/>
        <v>0</v>
      </c>
      <c r="D84" s="142" t="str">
        <f t="shared" si="17"/>
        <v/>
      </c>
      <c r="E84" s="142" t="str">
        <f>IF(A84&lt;&gt;"",COUNTIF($H$2:$H84,"03"),"")</f>
        <v/>
      </c>
      <c r="F84" s="142" t="str">
        <f>【入力】別紙5!BQ19</f>
        <v/>
      </c>
      <c r="G84" s="142" t="str">
        <f t="shared" si="21"/>
        <v/>
      </c>
      <c r="H84" s="448" t="str">
        <f>IFERROR(VLOOKUP($B84,マスタシート!$A:$D,3,FALSE),"")</f>
        <v/>
      </c>
      <c r="I84" s="448" t="str">
        <f>IFERROR(VLOOKUP($B84,マスタシート!$A:$D,4,FALSE),"")</f>
        <v/>
      </c>
      <c r="J84" s="448" t="str">
        <f t="shared" si="18"/>
        <v/>
      </c>
      <c r="K84" s="250" t="str">
        <f>IF(A84&lt;&gt;"",'計算用(別紙2-2)概要'!$A$2,"")</f>
        <v/>
      </c>
      <c r="L84" s="112">
        <v>83</v>
      </c>
      <c r="M84" s="520" t="str">
        <f>IF(A84&lt;&gt;"",'計算用(別紙2-2)概要'!$R$2,"")</f>
        <v/>
      </c>
    </row>
    <row r="85" spans="1:13" s="112" customFormat="1" ht="28.5" customHeight="1" x14ac:dyDescent="0.15">
      <c r="A85" s="142" t="str">
        <f>IF(B85=0,"",COUNTIF(B$1:B85,B85))</f>
        <v/>
      </c>
      <c r="B85" s="142">
        <f>【入力】別紙5!BP13</f>
        <v>0</v>
      </c>
      <c r="C85" s="142" t="str">
        <f t="shared" si="16"/>
        <v>0</v>
      </c>
      <c r="D85" s="142" t="str">
        <f t="shared" si="17"/>
        <v/>
      </c>
      <c r="E85" s="142" t="str">
        <f>IF(A85&lt;&gt;"",COUNTIF($H$2:$H85,"03"),"")</f>
        <v/>
      </c>
      <c r="F85" s="142" t="str">
        <f>【入力】別紙5!BQ20</f>
        <v/>
      </c>
      <c r="G85" s="142" t="str">
        <f t="shared" si="21"/>
        <v/>
      </c>
      <c r="H85" s="448" t="str">
        <f>IFERROR(VLOOKUP($B85,マスタシート!$A:$D,3,FALSE),"")</f>
        <v/>
      </c>
      <c r="I85" s="448" t="str">
        <f>IFERROR(VLOOKUP($B85,マスタシート!$A:$D,4,FALSE),"")</f>
        <v/>
      </c>
      <c r="J85" s="448" t="str">
        <f t="shared" si="18"/>
        <v/>
      </c>
      <c r="K85" s="250" t="str">
        <f>IF(A85&lt;&gt;"",'計算用(別紙2-2)概要'!$A$2,"")</f>
        <v/>
      </c>
      <c r="L85" s="112">
        <v>84</v>
      </c>
      <c r="M85" s="520" t="str">
        <f>IF(A85&lt;&gt;"",'計算用(別紙2-2)概要'!$R$2,"")</f>
        <v/>
      </c>
    </row>
    <row r="86" spans="1:13" s="442" customFormat="1" ht="28.5" customHeight="1" x14ac:dyDescent="0.15">
      <c r="A86" s="439" t="str">
        <f>IF(B86=0,"",COUNTIF(B$1:B86,B86))</f>
        <v/>
      </c>
      <c r="B86" s="439">
        <f>【入力】別紙5!BU8</f>
        <v>0</v>
      </c>
      <c r="C86" s="439" t="str">
        <f t="shared" si="16"/>
        <v>0</v>
      </c>
      <c r="D86" s="439" t="str">
        <f t="shared" si="17"/>
        <v/>
      </c>
      <c r="E86" s="439" t="str">
        <f>IF(A86&lt;&gt;"",COUNTIF($H$2:$H86,"03"),"")</f>
        <v/>
      </c>
      <c r="F86" s="439" t="str">
        <f>【入力】別紙5!BV15</f>
        <v/>
      </c>
      <c r="G86" s="439" t="str">
        <f>IF(A86&lt;&gt;"",【入力】別紙5!BV6&amp;" "&amp;【入力】別紙5!BW6,"")</f>
        <v/>
      </c>
      <c r="H86" s="440" t="str">
        <f>IFERROR(VLOOKUP($B86,マスタシート!$A:$D,3,FALSE),"")</f>
        <v/>
      </c>
      <c r="I86" s="440" t="str">
        <f>IFERROR(VLOOKUP($B86,マスタシート!$A:$D,4,FALSE),"")</f>
        <v/>
      </c>
      <c r="J86" s="440" t="str">
        <f t="shared" si="18"/>
        <v/>
      </c>
      <c r="K86" s="441" t="str">
        <f>IF(A86&lt;&gt;"",'計算用(別紙2-2)概要'!$A$2,"")</f>
        <v/>
      </c>
      <c r="L86" s="442">
        <v>85</v>
      </c>
      <c r="M86" s="519" t="str">
        <f>IF(A86&lt;&gt;"",'計算用(別紙2-2)概要'!$R$2,"")</f>
        <v/>
      </c>
    </row>
    <row r="87" spans="1:13" s="442" customFormat="1" ht="28.5" customHeight="1" x14ac:dyDescent="0.15">
      <c r="A87" s="439" t="str">
        <f>IF(B87=0,"",COUNTIF(B$1:B87,B87))</f>
        <v/>
      </c>
      <c r="B87" s="439">
        <f>【入力】別紙5!BU9</f>
        <v>0</v>
      </c>
      <c r="C87" s="439" t="str">
        <f t="shared" si="16"/>
        <v>0</v>
      </c>
      <c r="D87" s="439" t="str">
        <f t="shared" si="17"/>
        <v/>
      </c>
      <c r="E87" s="439" t="str">
        <f>IF(A87&lt;&gt;"",COUNTIF($H$2:$H87,"03"),"")</f>
        <v/>
      </c>
      <c r="F87" s="439" t="str">
        <f>【入力】別紙5!BV16</f>
        <v/>
      </c>
      <c r="G87" s="439" t="str">
        <f>IF($A87&lt;&gt;"",$G$86,"")</f>
        <v/>
      </c>
      <c r="H87" s="440" t="str">
        <f>IFERROR(VLOOKUP($B87,マスタシート!$A:$D,3,FALSE),"")</f>
        <v/>
      </c>
      <c r="I87" s="440" t="str">
        <f>IFERROR(VLOOKUP($B87,マスタシート!$A:$D,4,FALSE),"")</f>
        <v/>
      </c>
      <c r="J87" s="440" t="str">
        <f t="shared" si="18"/>
        <v/>
      </c>
      <c r="K87" s="441" t="str">
        <f>IF(A87&lt;&gt;"",'計算用(別紙2-2)概要'!$A$2,"")</f>
        <v/>
      </c>
      <c r="L87" s="442">
        <v>86</v>
      </c>
      <c r="M87" s="519" t="str">
        <f>IF(A87&lt;&gt;"",'計算用(別紙2-2)概要'!$R$2,"")</f>
        <v/>
      </c>
    </row>
    <row r="88" spans="1:13" s="442" customFormat="1" ht="28.5" customHeight="1" x14ac:dyDescent="0.15">
      <c r="A88" s="439" t="str">
        <f>IF(B88=0,"",COUNTIF(B$1:B88,B88))</f>
        <v/>
      </c>
      <c r="B88" s="439">
        <f>【入力】別紙5!BU10</f>
        <v>0</v>
      </c>
      <c r="C88" s="439" t="str">
        <f t="shared" si="16"/>
        <v>0</v>
      </c>
      <c r="D88" s="439" t="str">
        <f t="shared" si="17"/>
        <v/>
      </c>
      <c r="E88" s="439" t="str">
        <f>IF(A88&lt;&gt;"",COUNTIF($H$2:$H88,"03"),"")</f>
        <v/>
      </c>
      <c r="F88" s="439" t="str">
        <f>【入力】別紙5!BV17</f>
        <v/>
      </c>
      <c r="G88" s="439" t="str">
        <f t="shared" ref="G88:G91" si="22">IF($A88&lt;&gt;"",$G$86,"")</f>
        <v/>
      </c>
      <c r="H88" s="440" t="str">
        <f>IFERROR(VLOOKUP($B88,マスタシート!$A:$D,3,FALSE),"")</f>
        <v/>
      </c>
      <c r="I88" s="440" t="str">
        <f>IFERROR(VLOOKUP($B88,マスタシート!$A:$D,4,FALSE),"")</f>
        <v/>
      </c>
      <c r="J88" s="440" t="str">
        <f t="shared" si="18"/>
        <v/>
      </c>
      <c r="K88" s="441" t="str">
        <f>IF(A88&lt;&gt;"",'計算用(別紙2-2)概要'!$A$2,"")</f>
        <v/>
      </c>
      <c r="L88" s="442">
        <v>87</v>
      </c>
      <c r="M88" s="519" t="str">
        <f>IF(A88&lt;&gt;"",'計算用(別紙2-2)概要'!$R$2,"")</f>
        <v/>
      </c>
    </row>
    <row r="89" spans="1:13" s="442" customFormat="1" ht="28.5" customHeight="1" x14ac:dyDescent="0.15">
      <c r="A89" s="439" t="str">
        <f>IF(B89=0,"",COUNTIF(B$1:B89,B89))</f>
        <v/>
      </c>
      <c r="B89" s="439">
        <f>【入力】別紙5!BU11</f>
        <v>0</v>
      </c>
      <c r="C89" s="439" t="str">
        <f t="shared" si="16"/>
        <v>0</v>
      </c>
      <c r="D89" s="439" t="str">
        <f t="shared" si="17"/>
        <v/>
      </c>
      <c r="E89" s="439" t="str">
        <f>IF(A89&lt;&gt;"",COUNTIF($H$2:$H89,"03"),"")</f>
        <v/>
      </c>
      <c r="F89" s="439" t="str">
        <f>【入力】別紙5!BV18</f>
        <v/>
      </c>
      <c r="G89" s="439" t="str">
        <f t="shared" si="22"/>
        <v/>
      </c>
      <c r="H89" s="440" t="str">
        <f>IFERROR(VLOOKUP($B89,マスタシート!$A:$D,3,FALSE),"")</f>
        <v/>
      </c>
      <c r="I89" s="440" t="str">
        <f>IFERROR(VLOOKUP($B89,マスタシート!$A:$D,4,FALSE),"")</f>
        <v/>
      </c>
      <c r="J89" s="440" t="str">
        <f t="shared" si="18"/>
        <v/>
      </c>
      <c r="K89" s="441" t="str">
        <f>IF(A89&lt;&gt;"",'計算用(別紙2-2)概要'!$A$2,"")</f>
        <v/>
      </c>
      <c r="L89" s="442">
        <v>88</v>
      </c>
      <c r="M89" s="519" t="str">
        <f>IF(A89&lt;&gt;"",'計算用(別紙2-2)概要'!$R$2,"")</f>
        <v/>
      </c>
    </row>
    <row r="90" spans="1:13" s="442" customFormat="1" ht="28.5" customHeight="1" x14ac:dyDescent="0.15">
      <c r="A90" s="439" t="str">
        <f>IF(B90=0,"",COUNTIF(B$1:B90,B90))</f>
        <v/>
      </c>
      <c r="B90" s="439">
        <f>【入力】別紙5!BU12</f>
        <v>0</v>
      </c>
      <c r="C90" s="439" t="str">
        <f t="shared" si="16"/>
        <v>0</v>
      </c>
      <c r="D90" s="439" t="str">
        <f t="shared" si="17"/>
        <v/>
      </c>
      <c r="E90" s="439" t="str">
        <f>IF(A90&lt;&gt;"",COUNTIF($H$2:$H90,"03"),"")</f>
        <v/>
      </c>
      <c r="F90" s="439" t="str">
        <f>【入力】別紙5!BV19</f>
        <v/>
      </c>
      <c r="G90" s="439" t="str">
        <f t="shared" si="22"/>
        <v/>
      </c>
      <c r="H90" s="440" t="str">
        <f>IFERROR(VLOOKUP($B90,マスタシート!$A:$D,3,FALSE),"")</f>
        <v/>
      </c>
      <c r="I90" s="440" t="str">
        <f>IFERROR(VLOOKUP($B90,マスタシート!$A:$D,4,FALSE),"")</f>
        <v/>
      </c>
      <c r="J90" s="440" t="str">
        <f t="shared" si="18"/>
        <v/>
      </c>
      <c r="K90" s="441" t="str">
        <f>IF(A90&lt;&gt;"",'計算用(別紙2-2)概要'!$A$2,"")</f>
        <v/>
      </c>
      <c r="L90" s="442">
        <v>89</v>
      </c>
      <c r="M90" s="519" t="str">
        <f>IF(A90&lt;&gt;"",'計算用(別紙2-2)概要'!$R$2,"")</f>
        <v/>
      </c>
    </row>
    <row r="91" spans="1:13" s="442" customFormat="1" ht="28.5" customHeight="1" x14ac:dyDescent="0.15">
      <c r="A91" s="439" t="str">
        <f>IF(B91=0,"",COUNTIF(B$1:B91,B91))</f>
        <v/>
      </c>
      <c r="B91" s="439">
        <f>【入力】別紙5!BU13</f>
        <v>0</v>
      </c>
      <c r="C91" s="439" t="str">
        <f t="shared" si="16"/>
        <v>0</v>
      </c>
      <c r="D91" s="439" t="str">
        <f t="shared" si="17"/>
        <v/>
      </c>
      <c r="E91" s="439" t="str">
        <f>IF(A91&lt;&gt;"",COUNTIF($H$2:$H91,"03"),"")</f>
        <v/>
      </c>
      <c r="F91" s="439" t="str">
        <f>【入力】別紙5!BV20</f>
        <v/>
      </c>
      <c r="G91" s="439" t="str">
        <f t="shared" si="22"/>
        <v/>
      </c>
      <c r="H91" s="440" t="str">
        <f>IFERROR(VLOOKUP($B91,マスタシート!$A:$D,3,FALSE),"")</f>
        <v/>
      </c>
      <c r="I91" s="440" t="str">
        <f>IFERROR(VLOOKUP($B91,マスタシート!$A:$D,4,FALSE),"")</f>
        <v/>
      </c>
      <c r="J91" s="440" t="str">
        <f t="shared" si="18"/>
        <v/>
      </c>
      <c r="K91" s="441" t="str">
        <f>IF(A91&lt;&gt;"",'計算用(別紙2-2)概要'!$A$2,"")</f>
        <v/>
      </c>
      <c r="L91" s="442">
        <v>90</v>
      </c>
      <c r="M91" s="519" t="str">
        <f>IF(A91&lt;&gt;"",'計算用(別紙2-2)概要'!$R$2,"")</f>
        <v/>
      </c>
    </row>
    <row r="92" spans="1:13" s="112" customFormat="1" ht="28.5" customHeight="1" x14ac:dyDescent="0.15">
      <c r="A92" s="142" t="str">
        <f>IF(B92=0,"",COUNTIF(B$1:B92,B92))</f>
        <v/>
      </c>
      <c r="B92" s="142">
        <f>【入力】別紙5!BZ8</f>
        <v>0</v>
      </c>
      <c r="C92" s="142" t="str">
        <f t="shared" si="16"/>
        <v>0</v>
      </c>
      <c r="D92" s="142" t="str">
        <f t="shared" si="17"/>
        <v/>
      </c>
      <c r="E92" s="142" t="str">
        <f>IF(A92&lt;&gt;"",COUNTIF($H$2:$H92,"03"),"")</f>
        <v/>
      </c>
      <c r="F92" s="142" t="str">
        <f>【入力】別紙5!CA15</f>
        <v/>
      </c>
      <c r="G92" s="142" t="str">
        <f>IF(A92&lt;&gt;"",【入力】別紙5!CA6&amp;" "&amp;【入力】別紙5!CB6,"")</f>
        <v/>
      </c>
      <c r="H92" s="448" t="str">
        <f>IFERROR(VLOOKUP($B92,マスタシート!$A:$D,3,FALSE),"")</f>
        <v/>
      </c>
      <c r="I92" s="448" t="str">
        <f>IFERROR(VLOOKUP($B92,マスタシート!$A:$D,4,FALSE),"")</f>
        <v/>
      </c>
      <c r="J92" s="448" t="str">
        <f t="shared" si="18"/>
        <v/>
      </c>
      <c r="K92" s="250" t="str">
        <f>IF(A92&lt;&gt;"",'計算用(別紙2-2)概要'!$A$2,"")</f>
        <v/>
      </c>
      <c r="L92" s="112">
        <v>91</v>
      </c>
      <c r="M92" s="520" t="str">
        <f>IF(A92&lt;&gt;"",'計算用(別紙2-2)概要'!$R$2,"")</f>
        <v/>
      </c>
    </row>
    <row r="93" spans="1:13" s="112" customFormat="1" ht="28.5" customHeight="1" x14ac:dyDescent="0.15">
      <c r="A93" s="142" t="str">
        <f>IF(B93=0,"",COUNTIF(B$1:B93,B93))</f>
        <v/>
      </c>
      <c r="B93" s="142">
        <f>【入力】別紙5!BZ9</f>
        <v>0</v>
      </c>
      <c r="C93" s="142" t="str">
        <f t="shared" si="16"/>
        <v>0</v>
      </c>
      <c r="D93" s="142" t="str">
        <f t="shared" si="17"/>
        <v/>
      </c>
      <c r="E93" s="142" t="str">
        <f>IF(A93&lt;&gt;"",COUNTIF($H$2:$H93,"03"),"")</f>
        <v/>
      </c>
      <c r="F93" s="142" t="str">
        <f>【入力】別紙5!CA16</f>
        <v/>
      </c>
      <c r="G93" s="142" t="str">
        <f>IF($A93&lt;&gt;"",$G$92,"")</f>
        <v/>
      </c>
      <c r="H93" s="448" t="str">
        <f>IFERROR(VLOOKUP($B93,マスタシート!$A:$D,3,FALSE),"")</f>
        <v/>
      </c>
      <c r="I93" s="448" t="str">
        <f>IFERROR(VLOOKUP($B93,マスタシート!$A:$D,4,FALSE),"")</f>
        <v/>
      </c>
      <c r="J93" s="448" t="str">
        <f t="shared" si="18"/>
        <v/>
      </c>
      <c r="K93" s="250" t="str">
        <f>IF(A93&lt;&gt;"",'計算用(別紙2-2)概要'!$A$2,"")</f>
        <v/>
      </c>
      <c r="L93" s="112">
        <v>92</v>
      </c>
      <c r="M93" s="520" t="str">
        <f>IF(A93&lt;&gt;"",'計算用(別紙2-2)概要'!$R$2,"")</f>
        <v/>
      </c>
    </row>
    <row r="94" spans="1:13" s="112" customFormat="1" ht="28.5" customHeight="1" x14ac:dyDescent="0.15">
      <c r="A94" s="142" t="str">
        <f>IF(B94=0,"",COUNTIF(B$1:B94,B94))</f>
        <v/>
      </c>
      <c r="B94" s="142">
        <f>【入力】別紙5!BZ10</f>
        <v>0</v>
      </c>
      <c r="C94" s="142" t="str">
        <f t="shared" si="16"/>
        <v>0</v>
      </c>
      <c r="D94" s="142" t="str">
        <f t="shared" si="17"/>
        <v/>
      </c>
      <c r="E94" s="142" t="str">
        <f>IF(A94&lt;&gt;"",COUNTIF($H$2:$H94,"03"),"")</f>
        <v/>
      </c>
      <c r="F94" s="142" t="str">
        <f>【入力】別紙5!CA17</f>
        <v/>
      </c>
      <c r="G94" s="142" t="str">
        <f t="shared" ref="G94:G97" si="23">IF($A94&lt;&gt;"",$G$92,"")</f>
        <v/>
      </c>
      <c r="H94" s="448" t="str">
        <f>IFERROR(VLOOKUP($B94,マスタシート!$A:$D,3,FALSE),"")</f>
        <v/>
      </c>
      <c r="I94" s="448" t="str">
        <f>IFERROR(VLOOKUP($B94,マスタシート!$A:$D,4,FALSE),"")</f>
        <v/>
      </c>
      <c r="J94" s="448" t="str">
        <f t="shared" si="18"/>
        <v/>
      </c>
      <c r="K94" s="250" t="str">
        <f>IF(A94&lt;&gt;"",'計算用(別紙2-2)概要'!$A$2,"")</f>
        <v/>
      </c>
      <c r="L94" s="112">
        <v>93</v>
      </c>
      <c r="M94" s="520" t="str">
        <f>IF(A94&lt;&gt;"",'計算用(別紙2-2)概要'!$R$2,"")</f>
        <v/>
      </c>
    </row>
    <row r="95" spans="1:13" s="112" customFormat="1" ht="28.5" customHeight="1" x14ac:dyDescent="0.15">
      <c r="A95" s="142" t="str">
        <f>IF(B95=0,"",COUNTIF(B$1:B95,B95))</f>
        <v/>
      </c>
      <c r="B95" s="142">
        <f>【入力】別紙5!BZ11</f>
        <v>0</v>
      </c>
      <c r="C95" s="142" t="str">
        <f t="shared" si="16"/>
        <v>0</v>
      </c>
      <c r="D95" s="142" t="str">
        <f t="shared" si="17"/>
        <v/>
      </c>
      <c r="E95" s="142" t="str">
        <f>IF(A95&lt;&gt;"",COUNTIF($H$2:$H95,"03"),"")</f>
        <v/>
      </c>
      <c r="F95" s="142" t="str">
        <f>【入力】別紙5!CA18</f>
        <v/>
      </c>
      <c r="G95" s="142" t="str">
        <f t="shared" si="23"/>
        <v/>
      </c>
      <c r="H95" s="448" t="str">
        <f>IFERROR(VLOOKUP($B95,マスタシート!$A:$D,3,FALSE),"")</f>
        <v/>
      </c>
      <c r="I95" s="448" t="str">
        <f>IFERROR(VLOOKUP($B95,マスタシート!$A:$D,4,FALSE),"")</f>
        <v/>
      </c>
      <c r="J95" s="448" t="str">
        <f t="shared" si="18"/>
        <v/>
      </c>
      <c r="K95" s="250" t="str">
        <f>IF(A95&lt;&gt;"",'計算用(別紙2-2)概要'!$A$2,"")</f>
        <v/>
      </c>
      <c r="L95" s="112">
        <v>94</v>
      </c>
      <c r="M95" s="520" t="str">
        <f>IF(A95&lt;&gt;"",'計算用(別紙2-2)概要'!$R$2,"")</f>
        <v/>
      </c>
    </row>
    <row r="96" spans="1:13" s="112" customFormat="1" ht="28.5" customHeight="1" x14ac:dyDescent="0.15">
      <c r="A96" s="142" t="str">
        <f>IF(B96=0,"",COUNTIF(B$1:B96,B96))</f>
        <v/>
      </c>
      <c r="B96" s="142">
        <f>【入力】別紙5!BZ12</f>
        <v>0</v>
      </c>
      <c r="C96" s="142" t="str">
        <f t="shared" si="16"/>
        <v>0</v>
      </c>
      <c r="D96" s="142" t="str">
        <f t="shared" si="17"/>
        <v/>
      </c>
      <c r="E96" s="142" t="str">
        <f>IF(A96&lt;&gt;"",COUNTIF($H$2:$H96,"03"),"")</f>
        <v/>
      </c>
      <c r="F96" s="142" t="str">
        <f>【入力】別紙5!CA19</f>
        <v/>
      </c>
      <c r="G96" s="142" t="str">
        <f t="shared" si="23"/>
        <v/>
      </c>
      <c r="H96" s="448" t="str">
        <f>IFERROR(VLOOKUP($B96,マスタシート!$A:$D,3,FALSE),"")</f>
        <v/>
      </c>
      <c r="I96" s="448" t="str">
        <f>IFERROR(VLOOKUP($B96,マスタシート!$A:$D,4,FALSE),"")</f>
        <v/>
      </c>
      <c r="J96" s="448" t="str">
        <f t="shared" si="18"/>
        <v/>
      </c>
      <c r="K96" s="250" t="str">
        <f>IF(A96&lt;&gt;"",'計算用(別紙2-2)概要'!$A$2,"")</f>
        <v/>
      </c>
      <c r="L96" s="112">
        <v>95</v>
      </c>
      <c r="M96" s="520" t="str">
        <f>IF(A96&lt;&gt;"",'計算用(別紙2-2)概要'!$R$2,"")</f>
        <v/>
      </c>
    </row>
    <row r="97" spans="1:13" s="112" customFormat="1" ht="28.5" customHeight="1" x14ac:dyDescent="0.15">
      <c r="A97" s="142" t="str">
        <f>IF(B97=0,"",COUNTIF(B$1:B97,B97))</f>
        <v/>
      </c>
      <c r="B97" s="142">
        <f>【入力】別紙5!BZ13</f>
        <v>0</v>
      </c>
      <c r="C97" s="142" t="str">
        <f t="shared" si="16"/>
        <v>0</v>
      </c>
      <c r="D97" s="142" t="str">
        <f t="shared" si="17"/>
        <v/>
      </c>
      <c r="E97" s="142" t="str">
        <f>IF(A97&lt;&gt;"",COUNTIF($H$2:$H97,"03"),"")</f>
        <v/>
      </c>
      <c r="F97" s="142" t="str">
        <f>【入力】別紙5!CA20</f>
        <v/>
      </c>
      <c r="G97" s="142" t="str">
        <f t="shared" si="23"/>
        <v/>
      </c>
      <c r="H97" s="448" t="str">
        <f>IFERROR(VLOOKUP($B97,マスタシート!$A:$D,3,FALSE),"")</f>
        <v/>
      </c>
      <c r="I97" s="448" t="str">
        <f>IFERROR(VLOOKUP($B97,マスタシート!$A:$D,4,FALSE),"")</f>
        <v/>
      </c>
      <c r="J97" s="448" t="str">
        <f t="shared" si="18"/>
        <v/>
      </c>
      <c r="K97" s="250" t="str">
        <f>IF(A97&lt;&gt;"",'計算用(別紙2-2)概要'!$A$2,"")</f>
        <v/>
      </c>
      <c r="L97" s="112">
        <v>96</v>
      </c>
      <c r="M97" s="520" t="str">
        <f>IF(A97&lt;&gt;"",'計算用(別紙2-2)概要'!$R$2,"")</f>
        <v/>
      </c>
    </row>
    <row r="98" spans="1:13" s="442" customFormat="1" ht="28.5" customHeight="1" x14ac:dyDescent="0.15">
      <c r="A98" s="439" t="str">
        <f>IF(B98=0,"",COUNTIF(B$1:B98,B98))</f>
        <v/>
      </c>
      <c r="B98" s="439">
        <f>【入力】別紙5!CE8</f>
        <v>0</v>
      </c>
      <c r="C98" s="439" t="str">
        <f t="shared" ref="C98:C121" si="24">B98&amp;A98</f>
        <v>0</v>
      </c>
      <c r="D98" s="439" t="str">
        <f t="shared" ref="D98:D121" si="25">F98&amp;A98</f>
        <v/>
      </c>
      <c r="E98" s="439" t="str">
        <f>IF(A98&lt;&gt;"",COUNTIF($H$2:$H98,"03"),"")</f>
        <v/>
      </c>
      <c r="F98" s="439" t="str">
        <f>【入力】別紙5!CF15</f>
        <v/>
      </c>
      <c r="G98" s="439" t="str">
        <f>IF(A98&lt;&gt;"",【入力】別紙5!CF6&amp;" "&amp;【入力】別紙5!CG6,"")</f>
        <v/>
      </c>
      <c r="H98" s="440" t="str">
        <f>IFERROR(VLOOKUP($B98,マスタシート!$A:$D,3,FALSE),"")</f>
        <v/>
      </c>
      <c r="I98" s="440" t="str">
        <f>IFERROR(VLOOKUP($B98,マスタシート!$A:$D,4,FALSE),"")</f>
        <v/>
      </c>
      <c r="J98" s="440" t="str">
        <f t="shared" si="18"/>
        <v/>
      </c>
      <c r="K98" s="441" t="str">
        <f>IF(A98&lt;&gt;"",'計算用(別紙2-2)概要'!$A$2,"")</f>
        <v/>
      </c>
      <c r="L98" s="442">
        <v>97</v>
      </c>
      <c r="M98" s="519" t="str">
        <f>IF(A98&lt;&gt;"",'計算用(別紙2-2)概要'!$R$2,"")</f>
        <v/>
      </c>
    </row>
    <row r="99" spans="1:13" s="442" customFormat="1" ht="28.5" customHeight="1" x14ac:dyDescent="0.15">
      <c r="A99" s="439" t="str">
        <f>IF(B99=0,"",COUNTIF(B$1:B99,B99))</f>
        <v/>
      </c>
      <c r="B99" s="439">
        <f>【入力】別紙5!CE9</f>
        <v>0</v>
      </c>
      <c r="C99" s="439" t="str">
        <f t="shared" si="24"/>
        <v>0</v>
      </c>
      <c r="D99" s="439" t="str">
        <f t="shared" si="25"/>
        <v/>
      </c>
      <c r="E99" s="439" t="str">
        <f>IF(A99&lt;&gt;"",COUNTIF($H$2:$H99,"03"),"")</f>
        <v/>
      </c>
      <c r="F99" s="439" t="str">
        <f>【入力】別紙5!CF16</f>
        <v/>
      </c>
      <c r="G99" s="439" t="str">
        <f>IF($A99&lt;&gt;"",$G$98,"")</f>
        <v/>
      </c>
      <c r="H99" s="440" t="str">
        <f>IFERROR(VLOOKUP($B99,マスタシート!$A:$D,3,FALSE),"")</f>
        <v/>
      </c>
      <c r="I99" s="440" t="str">
        <f>IFERROR(VLOOKUP($B99,マスタシート!$A:$D,4,FALSE),"")</f>
        <v/>
      </c>
      <c r="J99" s="440" t="str">
        <f t="shared" si="18"/>
        <v/>
      </c>
      <c r="K99" s="441" t="str">
        <f>IF(A99&lt;&gt;"",'計算用(別紙2-2)概要'!$A$2,"")</f>
        <v/>
      </c>
      <c r="L99" s="442">
        <v>98</v>
      </c>
      <c r="M99" s="519" t="str">
        <f>IF(A99&lt;&gt;"",'計算用(別紙2-2)概要'!$R$2,"")</f>
        <v/>
      </c>
    </row>
    <row r="100" spans="1:13" s="442" customFormat="1" ht="28.5" customHeight="1" x14ac:dyDescent="0.15">
      <c r="A100" s="439" t="str">
        <f>IF(B100=0,"",COUNTIF(B$1:B100,B100))</f>
        <v/>
      </c>
      <c r="B100" s="439">
        <f>【入力】別紙5!CE10</f>
        <v>0</v>
      </c>
      <c r="C100" s="439" t="str">
        <f t="shared" si="24"/>
        <v>0</v>
      </c>
      <c r="D100" s="439" t="str">
        <f t="shared" si="25"/>
        <v/>
      </c>
      <c r="E100" s="439" t="str">
        <f>IF(A100&lt;&gt;"",COUNTIF($H$2:$H100,"03"),"")</f>
        <v/>
      </c>
      <c r="F100" s="439" t="str">
        <f>【入力】別紙5!CF17</f>
        <v/>
      </c>
      <c r="G100" s="439" t="str">
        <f t="shared" ref="G100:G103" si="26">IF($A100&lt;&gt;"",$G$98,"")</f>
        <v/>
      </c>
      <c r="H100" s="440" t="str">
        <f>IFERROR(VLOOKUP($B100,マスタシート!$A:$D,3,FALSE),"")</f>
        <v/>
      </c>
      <c r="I100" s="440" t="str">
        <f>IFERROR(VLOOKUP($B100,マスタシート!$A:$D,4,FALSE),"")</f>
        <v/>
      </c>
      <c r="J100" s="440" t="str">
        <f t="shared" si="18"/>
        <v/>
      </c>
      <c r="K100" s="441" t="str">
        <f>IF(A100&lt;&gt;"",'計算用(別紙2-2)概要'!$A$2,"")</f>
        <v/>
      </c>
      <c r="L100" s="442">
        <v>99</v>
      </c>
      <c r="M100" s="519" t="str">
        <f>IF(A100&lt;&gt;"",'計算用(別紙2-2)概要'!$R$2,"")</f>
        <v/>
      </c>
    </row>
    <row r="101" spans="1:13" s="442" customFormat="1" ht="28.5" customHeight="1" x14ac:dyDescent="0.15">
      <c r="A101" s="439" t="str">
        <f>IF(B101=0,"",COUNTIF(B$1:B101,B101))</f>
        <v/>
      </c>
      <c r="B101" s="439">
        <f>【入力】別紙5!CE11</f>
        <v>0</v>
      </c>
      <c r="C101" s="439" t="str">
        <f t="shared" si="24"/>
        <v>0</v>
      </c>
      <c r="D101" s="439" t="str">
        <f t="shared" si="25"/>
        <v/>
      </c>
      <c r="E101" s="439" t="str">
        <f>IF(A101&lt;&gt;"",COUNTIF($H$2:$H101,"03"),"")</f>
        <v/>
      </c>
      <c r="F101" s="439" t="str">
        <f>【入力】別紙5!CF18</f>
        <v/>
      </c>
      <c r="G101" s="439" t="str">
        <f t="shared" si="26"/>
        <v/>
      </c>
      <c r="H101" s="440" t="str">
        <f>IFERROR(VLOOKUP($B101,マスタシート!$A:$D,3,FALSE),"")</f>
        <v/>
      </c>
      <c r="I101" s="440" t="str">
        <f>IFERROR(VLOOKUP($B101,マスタシート!$A:$D,4,FALSE),"")</f>
        <v/>
      </c>
      <c r="J101" s="440" t="str">
        <f t="shared" si="18"/>
        <v/>
      </c>
      <c r="K101" s="441" t="str">
        <f>IF(A101&lt;&gt;"",'計算用(別紙2-2)概要'!$A$2,"")</f>
        <v/>
      </c>
      <c r="L101" s="442">
        <v>100</v>
      </c>
      <c r="M101" s="519" t="str">
        <f>IF(A101&lt;&gt;"",'計算用(別紙2-2)概要'!$R$2,"")</f>
        <v/>
      </c>
    </row>
    <row r="102" spans="1:13" s="442" customFormat="1" ht="28.5" customHeight="1" x14ac:dyDescent="0.15">
      <c r="A102" s="439" t="str">
        <f>IF(B102=0,"",COUNTIF(B$1:B102,B102))</f>
        <v/>
      </c>
      <c r="B102" s="439">
        <f>【入力】別紙5!CE12</f>
        <v>0</v>
      </c>
      <c r="C102" s="439" t="str">
        <f t="shared" si="24"/>
        <v>0</v>
      </c>
      <c r="D102" s="439" t="str">
        <f t="shared" si="25"/>
        <v/>
      </c>
      <c r="E102" s="439" t="str">
        <f>IF(A102&lt;&gt;"",COUNTIF($H$2:$H102,"03"),"")</f>
        <v/>
      </c>
      <c r="F102" s="439" t="str">
        <f>【入力】別紙5!CF19</f>
        <v/>
      </c>
      <c r="G102" s="439" t="str">
        <f t="shared" si="26"/>
        <v/>
      </c>
      <c r="H102" s="440" t="str">
        <f>IFERROR(VLOOKUP($B102,マスタシート!$A:$D,3,FALSE),"")</f>
        <v/>
      </c>
      <c r="I102" s="440" t="str">
        <f>IFERROR(VLOOKUP($B102,マスタシート!$A:$D,4,FALSE),"")</f>
        <v/>
      </c>
      <c r="J102" s="440" t="str">
        <f t="shared" si="18"/>
        <v/>
      </c>
      <c r="K102" s="441" t="str">
        <f>IF(A102&lt;&gt;"",'計算用(別紙2-2)概要'!$A$2,"")</f>
        <v/>
      </c>
      <c r="L102" s="442">
        <v>101</v>
      </c>
      <c r="M102" s="519" t="str">
        <f>IF(A102&lt;&gt;"",'計算用(別紙2-2)概要'!$R$2,"")</f>
        <v/>
      </c>
    </row>
    <row r="103" spans="1:13" s="442" customFormat="1" ht="28.5" customHeight="1" x14ac:dyDescent="0.15">
      <c r="A103" s="439" t="str">
        <f>IF(B103=0,"",COUNTIF(B$1:B103,B103))</f>
        <v/>
      </c>
      <c r="B103" s="439">
        <f>【入力】別紙5!CE13</f>
        <v>0</v>
      </c>
      <c r="C103" s="439" t="str">
        <f t="shared" si="24"/>
        <v>0</v>
      </c>
      <c r="D103" s="439" t="str">
        <f t="shared" si="25"/>
        <v/>
      </c>
      <c r="E103" s="439" t="str">
        <f>IF(A103&lt;&gt;"",COUNTIF($H$2:$H103,"03"),"")</f>
        <v/>
      </c>
      <c r="F103" s="439" t="str">
        <f>【入力】別紙5!CF20</f>
        <v/>
      </c>
      <c r="G103" s="439" t="str">
        <f t="shared" si="26"/>
        <v/>
      </c>
      <c r="H103" s="440" t="str">
        <f>IFERROR(VLOOKUP($B103,マスタシート!$A:$D,3,FALSE),"")</f>
        <v/>
      </c>
      <c r="I103" s="440" t="str">
        <f>IFERROR(VLOOKUP($B103,マスタシート!$A:$D,4,FALSE),"")</f>
        <v/>
      </c>
      <c r="J103" s="440" t="str">
        <f t="shared" si="18"/>
        <v/>
      </c>
      <c r="K103" s="441" t="str">
        <f>IF(A103&lt;&gt;"",'計算用(別紙2-2)概要'!$A$2,"")</f>
        <v/>
      </c>
      <c r="L103" s="442">
        <v>102</v>
      </c>
      <c r="M103" s="519" t="str">
        <f>IF(A103&lt;&gt;"",'計算用(別紙2-2)概要'!$R$2,"")</f>
        <v/>
      </c>
    </row>
    <row r="104" spans="1:13" s="112" customFormat="1" ht="28.5" customHeight="1" x14ac:dyDescent="0.15">
      <c r="A104" s="142" t="str">
        <f>IF(B104=0,"",COUNTIF(B$1:B104,B104))</f>
        <v/>
      </c>
      <c r="B104" s="142">
        <f>【入力】別紙5!CJ8</f>
        <v>0</v>
      </c>
      <c r="C104" s="142" t="str">
        <f t="shared" si="24"/>
        <v>0</v>
      </c>
      <c r="D104" s="142" t="str">
        <f t="shared" si="25"/>
        <v/>
      </c>
      <c r="E104" s="142" t="str">
        <f>IF(A104&lt;&gt;"",COUNTIF($H$2:$H104,"03"),"")</f>
        <v/>
      </c>
      <c r="F104" s="142" t="str">
        <f>【入力】別紙5!CK15</f>
        <v/>
      </c>
      <c r="G104" s="142" t="str">
        <f>IF(A104&lt;&gt;"",【入力】別紙5!CK6&amp;" "&amp;【入力】別紙5!CL6,"")</f>
        <v/>
      </c>
      <c r="H104" s="448" t="str">
        <f>IFERROR(VLOOKUP($B104,マスタシート!$A:$D,3,FALSE),"")</f>
        <v/>
      </c>
      <c r="I104" s="448" t="str">
        <f>IFERROR(VLOOKUP($B104,マスタシート!$A:$D,4,FALSE),"")</f>
        <v/>
      </c>
      <c r="J104" s="448" t="str">
        <f t="shared" si="18"/>
        <v/>
      </c>
      <c r="K104" s="250" t="str">
        <f>IF(A104&lt;&gt;"",'計算用(別紙2-2)概要'!$A$2,"")</f>
        <v/>
      </c>
      <c r="L104" s="112">
        <v>103</v>
      </c>
      <c r="M104" s="520" t="str">
        <f>IF(A104&lt;&gt;"",'計算用(別紙2-2)概要'!$R$2,"")</f>
        <v/>
      </c>
    </row>
    <row r="105" spans="1:13" s="112" customFormat="1" ht="28.5" customHeight="1" x14ac:dyDescent="0.15">
      <c r="A105" s="142" t="str">
        <f>IF(B105=0,"",COUNTIF(B$1:B105,B105))</f>
        <v/>
      </c>
      <c r="B105" s="142">
        <f>【入力】別紙5!CJ9</f>
        <v>0</v>
      </c>
      <c r="C105" s="142" t="str">
        <f t="shared" si="24"/>
        <v>0</v>
      </c>
      <c r="D105" s="142" t="str">
        <f t="shared" si="25"/>
        <v/>
      </c>
      <c r="E105" s="142" t="str">
        <f>IF(A105&lt;&gt;"",COUNTIF($H$2:$H105,"03"),"")</f>
        <v/>
      </c>
      <c r="F105" s="142" t="str">
        <f>【入力】別紙5!CK16</f>
        <v/>
      </c>
      <c r="G105" s="142" t="str">
        <f>IF($A105&lt;&gt;"",$G$104,"")</f>
        <v/>
      </c>
      <c r="H105" s="448" t="str">
        <f>IFERROR(VLOOKUP($B105,マスタシート!$A:$D,3,FALSE),"")</f>
        <v/>
      </c>
      <c r="I105" s="448" t="str">
        <f>IFERROR(VLOOKUP($B105,マスタシート!$A:$D,4,FALSE),"")</f>
        <v/>
      </c>
      <c r="J105" s="448" t="str">
        <f t="shared" si="18"/>
        <v/>
      </c>
      <c r="K105" s="250" t="str">
        <f>IF(A105&lt;&gt;"",'計算用(別紙2-2)概要'!$A$2,"")</f>
        <v/>
      </c>
      <c r="L105" s="112">
        <v>104</v>
      </c>
      <c r="M105" s="520" t="str">
        <f>IF(A105&lt;&gt;"",'計算用(別紙2-2)概要'!$R$2,"")</f>
        <v/>
      </c>
    </row>
    <row r="106" spans="1:13" s="112" customFormat="1" ht="28.5" customHeight="1" x14ac:dyDescent="0.15">
      <c r="A106" s="142" t="str">
        <f>IF(B106=0,"",COUNTIF(B$1:B106,B106))</f>
        <v/>
      </c>
      <c r="B106" s="142">
        <f>【入力】別紙5!CJ10</f>
        <v>0</v>
      </c>
      <c r="C106" s="142" t="str">
        <f t="shared" si="24"/>
        <v>0</v>
      </c>
      <c r="D106" s="142" t="str">
        <f t="shared" si="25"/>
        <v/>
      </c>
      <c r="E106" s="142" t="str">
        <f>IF(A106&lt;&gt;"",COUNTIF($H$2:$H106,"03"),"")</f>
        <v/>
      </c>
      <c r="F106" s="142" t="str">
        <f>【入力】別紙5!CK17</f>
        <v/>
      </c>
      <c r="G106" s="142" t="str">
        <f t="shared" ref="G106:G109" si="27">IF($A106&lt;&gt;"",$G$104,"")</f>
        <v/>
      </c>
      <c r="H106" s="448" t="str">
        <f>IFERROR(VLOOKUP($B106,マスタシート!$A:$D,3,FALSE),"")</f>
        <v/>
      </c>
      <c r="I106" s="448" t="str">
        <f>IFERROR(VLOOKUP($B106,マスタシート!$A:$D,4,FALSE),"")</f>
        <v/>
      </c>
      <c r="J106" s="448" t="str">
        <f t="shared" si="18"/>
        <v/>
      </c>
      <c r="K106" s="250" t="str">
        <f>IF(A106&lt;&gt;"",'計算用(別紙2-2)概要'!$A$2,"")</f>
        <v/>
      </c>
      <c r="L106" s="112">
        <v>105</v>
      </c>
      <c r="M106" s="520" t="str">
        <f>IF(A106&lt;&gt;"",'計算用(別紙2-2)概要'!$R$2,"")</f>
        <v/>
      </c>
    </row>
    <row r="107" spans="1:13" s="112" customFormat="1" ht="28.5" customHeight="1" x14ac:dyDescent="0.15">
      <c r="A107" s="142" t="str">
        <f>IF(B107=0,"",COUNTIF(B$1:B107,B107))</f>
        <v/>
      </c>
      <c r="B107" s="142">
        <f>【入力】別紙5!CJ11</f>
        <v>0</v>
      </c>
      <c r="C107" s="142" t="str">
        <f t="shared" si="24"/>
        <v>0</v>
      </c>
      <c r="D107" s="142" t="str">
        <f t="shared" si="25"/>
        <v/>
      </c>
      <c r="E107" s="142" t="str">
        <f>IF(A107&lt;&gt;"",COUNTIF($H$2:$H107,"03"),"")</f>
        <v/>
      </c>
      <c r="F107" s="142" t="str">
        <f>【入力】別紙5!CK18</f>
        <v/>
      </c>
      <c r="G107" s="142" t="str">
        <f t="shared" si="27"/>
        <v/>
      </c>
      <c r="H107" s="448" t="str">
        <f>IFERROR(VLOOKUP($B107,マスタシート!$A:$D,3,FALSE),"")</f>
        <v/>
      </c>
      <c r="I107" s="448" t="str">
        <f>IFERROR(VLOOKUP($B107,マスタシート!$A:$D,4,FALSE),"")</f>
        <v/>
      </c>
      <c r="J107" s="448" t="str">
        <f t="shared" si="18"/>
        <v/>
      </c>
      <c r="K107" s="250" t="str">
        <f>IF(A107&lt;&gt;"",'計算用(別紙2-2)概要'!$A$2,"")</f>
        <v/>
      </c>
      <c r="L107" s="112">
        <v>106</v>
      </c>
      <c r="M107" s="520" t="str">
        <f>IF(A107&lt;&gt;"",'計算用(別紙2-2)概要'!$R$2,"")</f>
        <v/>
      </c>
    </row>
    <row r="108" spans="1:13" s="112" customFormat="1" ht="28.5" customHeight="1" x14ac:dyDescent="0.15">
      <c r="A108" s="142" t="str">
        <f>IF(B108=0,"",COUNTIF(B$1:B108,B108))</f>
        <v/>
      </c>
      <c r="B108" s="142">
        <f>【入力】別紙5!CJ12</f>
        <v>0</v>
      </c>
      <c r="C108" s="142" t="str">
        <f t="shared" si="24"/>
        <v>0</v>
      </c>
      <c r="D108" s="142" t="str">
        <f t="shared" si="25"/>
        <v/>
      </c>
      <c r="E108" s="142" t="str">
        <f>IF(A108&lt;&gt;"",COUNTIF($H$2:$H108,"03"),"")</f>
        <v/>
      </c>
      <c r="F108" s="142" t="str">
        <f>【入力】別紙5!CK19</f>
        <v/>
      </c>
      <c r="G108" s="142" t="str">
        <f t="shared" si="27"/>
        <v/>
      </c>
      <c r="H108" s="448" t="str">
        <f>IFERROR(VLOOKUP($B108,マスタシート!$A:$D,3,FALSE),"")</f>
        <v/>
      </c>
      <c r="I108" s="448" t="str">
        <f>IFERROR(VLOOKUP($B108,マスタシート!$A:$D,4,FALSE),"")</f>
        <v/>
      </c>
      <c r="J108" s="448" t="str">
        <f t="shared" si="18"/>
        <v/>
      </c>
      <c r="K108" s="250" t="str">
        <f>IF(A108&lt;&gt;"",'計算用(別紙2-2)概要'!$A$2,"")</f>
        <v/>
      </c>
      <c r="L108" s="112">
        <v>107</v>
      </c>
      <c r="M108" s="520" t="str">
        <f>IF(A108&lt;&gt;"",'計算用(別紙2-2)概要'!$R$2,"")</f>
        <v/>
      </c>
    </row>
    <row r="109" spans="1:13" s="112" customFormat="1" ht="28.5" customHeight="1" x14ac:dyDescent="0.15">
      <c r="A109" s="142" t="str">
        <f>IF(B109=0,"",COUNTIF(B$1:B109,B109))</f>
        <v/>
      </c>
      <c r="B109" s="142">
        <f>【入力】別紙5!CJ13</f>
        <v>0</v>
      </c>
      <c r="C109" s="142" t="str">
        <f t="shared" si="24"/>
        <v>0</v>
      </c>
      <c r="D109" s="142" t="str">
        <f t="shared" si="25"/>
        <v/>
      </c>
      <c r="E109" s="142" t="str">
        <f>IF(A109&lt;&gt;"",COUNTIF($H$2:$H109,"03"),"")</f>
        <v/>
      </c>
      <c r="F109" s="142" t="str">
        <f>【入力】別紙5!CK20</f>
        <v/>
      </c>
      <c r="G109" s="142" t="str">
        <f t="shared" si="27"/>
        <v/>
      </c>
      <c r="H109" s="448" t="str">
        <f>IFERROR(VLOOKUP($B109,マスタシート!$A:$D,3,FALSE),"")</f>
        <v/>
      </c>
      <c r="I109" s="448" t="str">
        <f>IFERROR(VLOOKUP($B109,マスタシート!$A:$D,4,FALSE),"")</f>
        <v/>
      </c>
      <c r="J109" s="448" t="str">
        <f t="shared" si="18"/>
        <v/>
      </c>
      <c r="K109" s="250" t="str">
        <f>IF(A109&lt;&gt;"",'計算用(別紙2-2)概要'!$A$2,"")</f>
        <v/>
      </c>
      <c r="L109" s="112">
        <v>108</v>
      </c>
      <c r="M109" s="520" t="str">
        <f>IF(A109&lt;&gt;"",'計算用(別紙2-2)概要'!$R$2,"")</f>
        <v/>
      </c>
    </row>
    <row r="110" spans="1:13" s="442" customFormat="1" ht="28.5" customHeight="1" x14ac:dyDescent="0.15">
      <c r="A110" s="439" t="str">
        <f>IF(B110=0,"",COUNTIF(B$1:B110,B110))</f>
        <v/>
      </c>
      <c r="B110" s="439">
        <f>【入力】別紙5!CO8</f>
        <v>0</v>
      </c>
      <c r="C110" s="439" t="str">
        <f t="shared" si="24"/>
        <v>0</v>
      </c>
      <c r="D110" s="439" t="str">
        <f t="shared" si="25"/>
        <v/>
      </c>
      <c r="E110" s="439" t="str">
        <f>IF(A110&lt;&gt;"",COUNTIF($H$2:$H110,"03"),"")</f>
        <v/>
      </c>
      <c r="F110" s="439" t="str">
        <f>【入力】別紙5!CP15</f>
        <v/>
      </c>
      <c r="G110" s="439" t="str">
        <f>IF(A110&lt;&gt;"",【入力】別紙5!CP6&amp;" "&amp;【入力】別紙5!CQ6,"")</f>
        <v/>
      </c>
      <c r="H110" s="440" t="str">
        <f>IFERROR(VLOOKUP($B110,マスタシート!$A:$D,3,FALSE),"")</f>
        <v/>
      </c>
      <c r="I110" s="440" t="str">
        <f>IFERROR(VLOOKUP($B110,マスタシート!$A:$D,4,FALSE),"")</f>
        <v/>
      </c>
      <c r="J110" s="440" t="str">
        <f t="shared" si="18"/>
        <v/>
      </c>
      <c r="K110" s="441" t="str">
        <f>IF(A110&lt;&gt;"",'計算用(別紙2-2)概要'!$A$2,"")</f>
        <v/>
      </c>
      <c r="L110" s="442">
        <v>109</v>
      </c>
      <c r="M110" s="519" t="str">
        <f>IF(A110&lt;&gt;"",'計算用(別紙2-2)概要'!$R$2,"")</f>
        <v/>
      </c>
    </row>
    <row r="111" spans="1:13" s="442" customFormat="1" ht="28.5" customHeight="1" x14ac:dyDescent="0.15">
      <c r="A111" s="439" t="str">
        <f>IF(B111=0,"",COUNTIF(B$1:B111,B111))</f>
        <v/>
      </c>
      <c r="B111" s="439">
        <f>【入力】別紙5!CO9</f>
        <v>0</v>
      </c>
      <c r="C111" s="439" t="str">
        <f t="shared" si="24"/>
        <v>0</v>
      </c>
      <c r="D111" s="439" t="str">
        <f t="shared" si="25"/>
        <v/>
      </c>
      <c r="E111" s="439" t="str">
        <f>IF(A111&lt;&gt;"",COUNTIF($H$2:$H111,"03"),"")</f>
        <v/>
      </c>
      <c r="F111" s="439" t="str">
        <f>【入力】別紙5!CP16</f>
        <v/>
      </c>
      <c r="G111" s="439" t="str">
        <f>IF($A111&lt;&gt;"",$G$110,"")</f>
        <v/>
      </c>
      <c r="H111" s="440" t="str">
        <f>IFERROR(VLOOKUP($B111,マスタシート!$A:$D,3,FALSE),"")</f>
        <v/>
      </c>
      <c r="I111" s="440" t="str">
        <f>IFERROR(VLOOKUP($B111,マスタシート!$A:$D,4,FALSE),"")</f>
        <v/>
      </c>
      <c r="J111" s="440" t="str">
        <f t="shared" si="18"/>
        <v/>
      </c>
      <c r="K111" s="441" t="str">
        <f>IF(A111&lt;&gt;"",'計算用(別紙2-2)概要'!$A$2,"")</f>
        <v/>
      </c>
      <c r="L111" s="442">
        <v>110</v>
      </c>
      <c r="M111" s="519" t="str">
        <f>IF(A111&lt;&gt;"",'計算用(別紙2-2)概要'!$R$2,"")</f>
        <v/>
      </c>
    </row>
    <row r="112" spans="1:13" s="442" customFormat="1" ht="28.5" customHeight="1" x14ac:dyDescent="0.15">
      <c r="A112" s="439" t="str">
        <f>IF(B112=0,"",COUNTIF(B$1:B112,B112))</f>
        <v/>
      </c>
      <c r="B112" s="439">
        <f>【入力】別紙5!CO10</f>
        <v>0</v>
      </c>
      <c r="C112" s="439" t="str">
        <f t="shared" si="24"/>
        <v>0</v>
      </c>
      <c r="D112" s="439" t="str">
        <f t="shared" si="25"/>
        <v/>
      </c>
      <c r="E112" s="439" t="str">
        <f>IF(A112&lt;&gt;"",COUNTIF($H$2:$H112,"03"),"")</f>
        <v/>
      </c>
      <c r="F112" s="439" t="str">
        <f>【入力】別紙5!CP17</f>
        <v/>
      </c>
      <c r="G112" s="439" t="str">
        <f t="shared" ref="G112:G115" si="28">IF($A112&lt;&gt;"",$G$110,"")</f>
        <v/>
      </c>
      <c r="H112" s="440" t="str">
        <f>IFERROR(VLOOKUP($B112,マスタシート!$A:$D,3,FALSE),"")</f>
        <v/>
      </c>
      <c r="I112" s="440" t="str">
        <f>IFERROR(VLOOKUP($B112,マスタシート!$A:$D,4,FALSE),"")</f>
        <v/>
      </c>
      <c r="J112" s="440" t="str">
        <f t="shared" si="18"/>
        <v/>
      </c>
      <c r="K112" s="441" t="str">
        <f>IF(A112&lt;&gt;"",'計算用(別紙2-2)概要'!$A$2,"")</f>
        <v/>
      </c>
      <c r="L112" s="442">
        <v>111</v>
      </c>
      <c r="M112" s="519" t="str">
        <f>IF(A112&lt;&gt;"",'計算用(別紙2-2)概要'!$R$2,"")</f>
        <v/>
      </c>
    </row>
    <row r="113" spans="1:13" s="442" customFormat="1" ht="28.5" customHeight="1" x14ac:dyDescent="0.15">
      <c r="A113" s="439" t="str">
        <f>IF(B113=0,"",COUNTIF(B$1:B113,B113))</f>
        <v/>
      </c>
      <c r="B113" s="439">
        <f>【入力】別紙5!CO11</f>
        <v>0</v>
      </c>
      <c r="C113" s="439" t="str">
        <f t="shared" si="24"/>
        <v>0</v>
      </c>
      <c r="D113" s="439" t="str">
        <f t="shared" si="25"/>
        <v/>
      </c>
      <c r="E113" s="439" t="str">
        <f>IF(A113&lt;&gt;"",COUNTIF($H$2:$H113,"03"),"")</f>
        <v/>
      </c>
      <c r="F113" s="439" t="str">
        <f>【入力】別紙5!CP18</f>
        <v/>
      </c>
      <c r="G113" s="439" t="str">
        <f t="shared" si="28"/>
        <v/>
      </c>
      <c r="H113" s="440" t="str">
        <f>IFERROR(VLOOKUP($B113,マスタシート!$A:$D,3,FALSE),"")</f>
        <v/>
      </c>
      <c r="I113" s="440" t="str">
        <f>IFERROR(VLOOKUP($B113,マスタシート!$A:$D,4,FALSE),"")</f>
        <v/>
      </c>
      <c r="J113" s="440" t="str">
        <f t="shared" si="18"/>
        <v/>
      </c>
      <c r="K113" s="441" t="str">
        <f>IF(A113&lt;&gt;"",'計算用(別紙2-2)概要'!$A$2,"")</f>
        <v/>
      </c>
      <c r="L113" s="442">
        <v>112</v>
      </c>
      <c r="M113" s="519" t="str">
        <f>IF(A113&lt;&gt;"",'計算用(別紙2-2)概要'!$R$2,"")</f>
        <v/>
      </c>
    </row>
    <row r="114" spans="1:13" s="442" customFormat="1" ht="28.5" customHeight="1" x14ac:dyDescent="0.15">
      <c r="A114" s="439" t="str">
        <f>IF(B114=0,"",COUNTIF(B$1:B114,B114))</f>
        <v/>
      </c>
      <c r="B114" s="439">
        <f>【入力】別紙5!CO12</f>
        <v>0</v>
      </c>
      <c r="C114" s="439" t="str">
        <f t="shared" si="24"/>
        <v>0</v>
      </c>
      <c r="D114" s="439" t="str">
        <f t="shared" si="25"/>
        <v/>
      </c>
      <c r="E114" s="439" t="str">
        <f>IF(A114&lt;&gt;"",COUNTIF($H$2:$H114,"03"),"")</f>
        <v/>
      </c>
      <c r="F114" s="439" t="str">
        <f>【入力】別紙5!CP19</f>
        <v/>
      </c>
      <c r="G114" s="439" t="str">
        <f t="shared" si="28"/>
        <v/>
      </c>
      <c r="H114" s="440" t="str">
        <f>IFERROR(VLOOKUP($B114,マスタシート!$A:$D,3,FALSE),"")</f>
        <v/>
      </c>
      <c r="I114" s="440" t="str">
        <f>IFERROR(VLOOKUP($B114,マスタシート!$A:$D,4,FALSE),"")</f>
        <v/>
      </c>
      <c r="J114" s="440" t="str">
        <f t="shared" si="18"/>
        <v/>
      </c>
      <c r="K114" s="441" t="str">
        <f>IF(A114&lt;&gt;"",'計算用(別紙2-2)概要'!$A$2,"")</f>
        <v/>
      </c>
      <c r="L114" s="442">
        <v>113</v>
      </c>
      <c r="M114" s="519" t="str">
        <f>IF(A114&lt;&gt;"",'計算用(別紙2-2)概要'!$R$2,"")</f>
        <v/>
      </c>
    </row>
    <row r="115" spans="1:13" s="442" customFormat="1" ht="28.5" customHeight="1" x14ac:dyDescent="0.15">
      <c r="A115" s="439" t="str">
        <f>IF(B115=0,"",COUNTIF(B$1:B115,B115))</f>
        <v/>
      </c>
      <c r="B115" s="439">
        <f>【入力】別紙5!CO13</f>
        <v>0</v>
      </c>
      <c r="C115" s="439" t="str">
        <f t="shared" si="24"/>
        <v>0</v>
      </c>
      <c r="D115" s="439" t="str">
        <f t="shared" si="25"/>
        <v/>
      </c>
      <c r="E115" s="439" t="str">
        <f>IF(A115&lt;&gt;"",COUNTIF($H$2:$H115,"03"),"")</f>
        <v/>
      </c>
      <c r="F115" s="439" t="str">
        <f>【入力】別紙5!CP20</f>
        <v/>
      </c>
      <c r="G115" s="439" t="str">
        <f t="shared" si="28"/>
        <v/>
      </c>
      <c r="H115" s="440" t="str">
        <f>IFERROR(VLOOKUP($B115,マスタシート!$A:$D,3,FALSE),"")</f>
        <v/>
      </c>
      <c r="I115" s="440" t="str">
        <f>IFERROR(VLOOKUP($B115,マスタシート!$A:$D,4,FALSE),"")</f>
        <v/>
      </c>
      <c r="J115" s="440" t="str">
        <f t="shared" si="18"/>
        <v/>
      </c>
      <c r="K115" s="441" t="str">
        <f>IF(A115&lt;&gt;"",'計算用(別紙2-2)概要'!$A$2,"")</f>
        <v/>
      </c>
      <c r="L115" s="442">
        <v>114</v>
      </c>
      <c r="M115" s="519" t="str">
        <f>IF(A115&lt;&gt;"",'計算用(別紙2-2)概要'!$R$2,"")</f>
        <v/>
      </c>
    </row>
    <row r="116" spans="1:13" s="112" customFormat="1" ht="28.5" customHeight="1" x14ac:dyDescent="0.15">
      <c r="A116" s="142" t="str">
        <f>IF(B116=0,"",COUNTIF(B$1:B116,B116))</f>
        <v/>
      </c>
      <c r="B116" s="142">
        <f>【入力】別紙5!CT8</f>
        <v>0</v>
      </c>
      <c r="C116" s="142" t="str">
        <f t="shared" si="24"/>
        <v>0</v>
      </c>
      <c r="D116" s="142" t="str">
        <f t="shared" si="25"/>
        <v/>
      </c>
      <c r="E116" s="142" t="str">
        <f>IF(A116&lt;&gt;"",COUNTIF($H$2:$H116,"03"),"")</f>
        <v/>
      </c>
      <c r="F116" s="142" t="str">
        <f>【入力】別紙5!CU15</f>
        <v/>
      </c>
      <c r="G116" s="142" t="str">
        <f>IF(A116&lt;&gt;"",【入力】別紙5!CU6&amp;" "&amp;【入力】別紙5!CV6,"")</f>
        <v/>
      </c>
      <c r="H116" s="448" t="str">
        <f>IFERROR(VLOOKUP($B116,マスタシート!$A:$D,3,FALSE),"")</f>
        <v/>
      </c>
      <c r="I116" s="448" t="str">
        <f>IFERROR(VLOOKUP($B116,マスタシート!$A:$D,4,FALSE),"")</f>
        <v/>
      </c>
      <c r="J116" s="448" t="str">
        <f t="shared" si="18"/>
        <v/>
      </c>
      <c r="K116" s="250" t="str">
        <f>IF(A116&lt;&gt;"",'計算用(別紙2-2)概要'!$A$2,"")</f>
        <v/>
      </c>
      <c r="L116" s="112">
        <v>115</v>
      </c>
      <c r="M116" s="520" t="str">
        <f>IF(A116&lt;&gt;"",'計算用(別紙2-2)概要'!$R$2,"")</f>
        <v/>
      </c>
    </row>
    <row r="117" spans="1:13" s="112" customFormat="1" ht="28.5" customHeight="1" x14ac:dyDescent="0.15">
      <c r="A117" s="142" t="str">
        <f>IF(B117=0,"",COUNTIF(B$1:B117,B117))</f>
        <v/>
      </c>
      <c r="B117" s="142">
        <f>【入力】別紙5!CT9</f>
        <v>0</v>
      </c>
      <c r="C117" s="142" t="str">
        <f t="shared" si="24"/>
        <v>0</v>
      </c>
      <c r="D117" s="142" t="str">
        <f t="shared" si="25"/>
        <v/>
      </c>
      <c r="E117" s="142" t="str">
        <f>IF(A117&lt;&gt;"",COUNTIF($H$2:$H117,"03"),"")</f>
        <v/>
      </c>
      <c r="F117" s="142" t="str">
        <f>【入力】別紙5!CU16</f>
        <v/>
      </c>
      <c r="G117" s="142" t="str">
        <f>IF($A117&lt;&gt;"",$G$116,"")</f>
        <v/>
      </c>
      <c r="H117" s="448" t="str">
        <f>IFERROR(VLOOKUP($B117,マスタシート!$A:$D,3,FALSE),"")</f>
        <v/>
      </c>
      <c r="I117" s="448" t="str">
        <f>IFERROR(VLOOKUP($B117,マスタシート!$A:$D,4,FALSE),"")</f>
        <v/>
      </c>
      <c r="J117" s="448" t="str">
        <f t="shared" si="18"/>
        <v/>
      </c>
      <c r="K117" s="250" t="str">
        <f>IF(A117&lt;&gt;"",'計算用(別紙2-2)概要'!$A$2,"")</f>
        <v/>
      </c>
      <c r="L117" s="112">
        <v>116</v>
      </c>
      <c r="M117" s="520" t="str">
        <f>IF(A117&lt;&gt;"",'計算用(別紙2-2)概要'!$R$2,"")</f>
        <v/>
      </c>
    </row>
    <row r="118" spans="1:13" s="112" customFormat="1" ht="28.5" customHeight="1" x14ac:dyDescent="0.15">
      <c r="A118" s="142" t="str">
        <f>IF(B118=0,"",COUNTIF(B$1:B118,B118))</f>
        <v/>
      </c>
      <c r="B118" s="142">
        <f>【入力】別紙5!CT10</f>
        <v>0</v>
      </c>
      <c r="C118" s="142" t="str">
        <f t="shared" si="24"/>
        <v>0</v>
      </c>
      <c r="D118" s="142" t="str">
        <f t="shared" si="25"/>
        <v/>
      </c>
      <c r="E118" s="142" t="str">
        <f>IF(A118&lt;&gt;"",COUNTIF($H$2:$H118,"03"),"")</f>
        <v/>
      </c>
      <c r="F118" s="142" t="str">
        <f>【入力】別紙5!CU17</f>
        <v/>
      </c>
      <c r="G118" s="142" t="str">
        <f>IF($A118&lt;&gt;"",$G$116,"")</f>
        <v/>
      </c>
      <c r="H118" s="448" t="str">
        <f>IFERROR(VLOOKUP($B118,マスタシート!$A:$D,3,FALSE),"")</f>
        <v/>
      </c>
      <c r="I118" s="448" t="str">
        <f>IFERROR(VLOOKUP($B118,マスタシート!$A:$D,4,FALSE),"")</f>
        <v/>
      </c>
      <c r="J118" s="448" t="str">
        <f t="shared" si="18"/>
        <v/>
      </c>
      <c r="K118" s="250" t="str">
        <f>IF(A118&lt;&gt;"",'計算用(別紙2-2)概要'!$A$2,"")</f>
        <v/>
      </c>
      <c r="L118" s="112">
        <v>117</v>
      </c>
      <c r="M118" s="520" t="str">
        <f>IF(A118&lt;&gt;"",'計算用(別紙2-2)概要'!$R$2,"")</f>
        <v/>
      </c>
    </row>
    <row r="119" spans="1:13" s="112" customFormat="1" ht="28.5" customHeight="1" x14ac:dyDescent="0.15">
      <c r="A119" s="142" t="str">
        <f>IF(B119=0,"",COUNTIF(B$1:B119,B119))</f>
        <v/>
      </c>
      <c r="B119" s="142">
        <f>【入力】別紙5!CT11</f>
        <v>0</v>
      </c>
      <c r="C119" s="142" t="str">
        <f t="shared" si="24"/>
        <v>0</v>
      </c>
      <c r="D119" s="142" t="str">
        <f t="shared" si="25"/>
        <v/>
      </c>
      <c r="E119" s="142" t="str">
        <f>IF(A119&lt;&gt;"",COUNTIF($H$2:$H119,"03"),"")</f>
        <v/>
      </c>
      <c r="F119" s="142" t="str">
        <f>【入力】別紙5!CU18</f>
        <v/>
      </c>
      <c r="G119" s="142" t="str">
        <f t="shared" ref="G119:G121" si="29">IF($A119&lt;&gt;"",$G$116,"")</f>
        <v/>
      </c>
      <c r="H119" s="448" t="str">
        <f>IFERROR(VLOOKUP($B119,マスタシート!$A:$D,3,FALSE),"")</f>
        <v/>
      </c>
      <c r="I119" s="448" t="str">
        <f>IFERROR(VLOOKUP($B119,マスタシート!$A:$D,4,FALSE),"")</f>
        <v/>
      </c>
      <c r="J119" s="448" t="str">
        <f t="shared" si="18"/>
        <v/>
      </c>
      <c r="K119" s="250" t="str">
        <f>IF(A119&lt;&gt;"",'計算用(別紙2-2)概要'!$A$2,"")</f>
        <v/>
      </c>
      <c r="L119" s="112">
        <v>118</v>
      </c>
      <c r="M119" s="520" t="str">
        <f>IF(A119&lt;&gt;"",'計算用(別紙2-2)概要'!$R$2,"")</f>
        <v/>
      </c>
    </row>
    <row r="120" spans="1:13" s="112" customFormat="1" ht="28.5" customHeight="1" x14ac:dyDescent="0.15">
      <c r="A120" s="142" t="str">
        <f>IF(B120=0,"",COUNTIF(B$1:B120,B120))</f>
        <v/>
      </c>
      <c r="B120" s="142">
        <f>【入力】別紙5!CT12</f>
        <v>0</v>
      </c>
      <c r="C120" s="142" t="str">
        <f t="shared" si="24"/>
        <v>0</v>
      </c>
      <c r="D120" s="142" t="str">
        <f t="shared" si="25"/>
        <v/>
      </c>
      <c r="E120" s="142" t="str">
        <f>IF(A120&lt;&gt;"",COUNTIF($H$2:$H120,"03"),"")</f>
        <v/>
      </c>
      <c r="F120" s="142" t="str">
        <f>【入力】別紙5!CU19</f>
        <v/>
      </c>
      <c r="G120" s="142" t="str">
        <f t="shared" si="29"/>
        <v/>
      </c>
      <c r="H120" s="448" t="str">
        <f>IFERROR(VLOOKUP($B120,マスタシート!$A:$D,3,FALSE),"")</f>
        <v/>
      </c>
      <c r="I120" s="448" t="str">
        <f>IFERROR(VLOOKUP($B120,マスタシート!$A:$D,4,FALSE),"")</f>
        <v/>
      </c>
      <c r="J120" s="448" t="str">
        <f t="shared" si="18"/>
        <v/>
      </c>
      <c r="K120" s="250" t="str">
        <f>IF(A120&lt;&gt;"",'計算用(別紙2-2)概要'!$A$2,"")</f>
        <v/>
      </c>
      <c r="L120" s="112">
        <v>119</v>
      </c>
      <c r="M120" s="520" t="str">
        <f>IF(A120&lt;&gt;"",'計算用(別紙2-2)概要'!$R$2,"")</f>
        <v/>
      </c>
    </row>
    <row r="121" spans="1:13" s="112" customFormat="1" ht="28.5" customHeight="1" x14ac:dyDescent="0.15">
      <c r="A121" s="142" t="str">
        <f>IF(B121=0,"",COUNTIF(B$1:B121,B121))</f>
        <v/>
      </c>
      <c r="B121" s="142">
        <f>【入力】別紙5!CT13</f>
        <v>0</v>
      </c>
      <c r="C121" s="142" t="str">
        <f t="shared" si="24"/>
        <v>0</v>
      </c>
      <c r="D121" s="142" t="str">
        <f t="shared" si="25"/>
        <v/>
      </c>
      <c r="E121" s="142" t="str">
        <f>IF(A121&lt;&gt;"",COUNTIF($H$2:$H121,"03"),"")</f>
        <v/>
      </c>
      <c r="F121" s="142" t="str">
        <f>【入力】別紙5!CU20</f>
        <v/>
      </c>
      <c r="G121" s="142" t="str">
        <f t="shared" si="29"/>
        <v/>
      </c>
      <c r="H121" s="448" t="str">
        <f>IFERROR(VLOOKUP($B121,マスタシート!$A:$D,3,FALSE),"")</f>
        <v/>
      </c>
      <c r="I121" s="448" t="str">
        <f>IFERROR(VLOOKUP($B121,マスタシート!$A:$D,4,FALSE),"")</f>
        <v/>
      </c>
      <c r="J121" s="448" t="str">
        <f t="shared" si="18"/>
        <v/>
      </c>
      <c r="K121" s="250" t="str">
        <f>IF(A121&lt;&gt;"",'計算用(別紙2-2)概要'!$A$2,"")</f>
        <v/>
      </c>
      <c r="L121" s="112">
        <v>120</v>
      </c>
      <c r="M121" s="520" t="str">
        <f>IF(A121&lt;&gt;"",'計算用(別紙2-2)概要'!$R$2,"")</f>
        <v/>
      </c>
    </row>
  </sheetData>
  <sheetProtection sheet="1" objects="1" scenarios="1"/>
  <autoFilter ref="A1:G1" xr:uid="{00000000-0009-0000-0000-000009000000}"/>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7">
    <tabColor theme="5" tint="0.39997558519241921"/>
  </sheetPr>
  <dimension ref="A1:T15"/>
  <sheetViews>
    <sheetView workbookViewId="0">
      <selection activeCell="Q1" sqref="Q1"/>
    </sheetView>
  </sheetViews>
  <sheetFormatPr defaultRowHeight="13.5" x14ac:dyDescent="0.15"/>
  <cols>
    <col min="1" max="1" width="9" style="507"/>
    <col min="3" max="3" width="12.5" customWidth="1"/>
    <col min="20" max="20" width="9" style="507"/>
  </cols>
  <sheetData>
    <row r="1" spans="1:20" ht="27" x14ac:dyDescent="0.15">
      <c r="A1" s="521" t="s">
        <v>446</v>
      </c>
      <c r="B1" t="s">
        <v>766</v>
      </c>
      <c r="C1" t="s">
        <v>321</v>
      </c>
      <c r="D1" t="s">
        <v>156</v>
      </c>
      <c r="E1" t="s">
        <v>322</v>
      </c>
      <c r="J1" t="s">
        <v>323</v>
      </c>
      <c r="K1" t="s">
        <v>324</v>
      </c>
      <c r="L1" t="s">
        <v>325</v>
      </c>
      <c r="M1" t="s">
        <v>326</v>
      </c>
      <c r="N1" t="s">
        <v>327</v>
      </c>
      <c r="O1" t="s">
        <v>328</v>
      </c>
      <c r="P1" t="s">
        <v>329</v>
      </c>
      <c r="Q1" t="s">
        <v>330</v>
      </c>
      <c r="R1" t="s">
        <v>331</v>
      </c>
      <c r="S1" t="s">
        <v>332</v>
      </c>
      <c r="T1" s="507" t="s">
        <v>794</v>
      </c>
    </row>
    <row r="2" spans="1:20" x14ac:dyDescent="0.15">
      <c r="A2" s="507" t="str">
        <f>'計算用(別紙2-2)概要'!$A$2</f>
        <v>--</v>
      </c>
      <c r="B2" t="str">
        <f>'計算用(別紙2-2)研修生'!$D$2</f>
        <v>認定看護師</v>
      </c>
      <c r="C2" t="str">
        <f>'計算用(別紙2-2)研修生'!$B$2</f>
        <v xml:space="preserve"> </v>
      </c>
      <c r="D2" t="str">
        <f>'【入力】別紙2-2'!E151</f>
        <v/>
      </c>
      <c r="E2" t="str">
        <f>'【入力】別紙2-2'!F151</f>
        <v>栄養及び水分管理に係る薬剤投与関連</v>
      </c>
      <c r="J2" t="str">
        <f>'【入力】別紙2-2'!K151&amp;""</f>
        <v/>
      </c>
      <c r="K2" t="str">
        <f>'【入力】別紙2-2'!L151&amp;""</f>
        <v/>
      </c>
      <c r="L2" t="str">
        <f>'【入力】別紙2-2'!M151&amp;""</f>
        <v/>
      </c>
      <c r="M2" t="str">
        <f>'【入力】別紙2-2'!N151&amp;""</f>
        <v/>
      </c>
      <c r="N2" t="str">
        <f>'【入力】別紙2-2'!O151&amp;""</f>
        <v/>
      </c>
      <c r="O2" t="str">
        <f>'【入力】別紙2-2'!K167&amp;""</f>
        <v/>
      </c>
      <c r="P2" t="str">
        <f>'【入力】別紙2-2'!L167&amp;""</f>
        <v/>
      </c>
      <c r="Q2" t="str">
        <f>'【入力】別紙2-2'!M167&amp;""</f>
        <v/>
      </c>
      <c r="R2" t="str">
        <f>'【入力】別紙2-2'!N167&amp;""</f>
        <v/>
      </c>
      <c r="S2" t="str">
        <f>'【入力】別紙2-2'!O167&amp;""</f>
        <v/>
      </c>
      <c r="T2" s="507">
        <f>'計算用(別紙2-2)概要'!$R$2</f>
        <v>0</v>
      </c>
    </row>
    <row r="3" spans="1:20" x14ac:dyDescent="0.15">
      <c r="A3" s="507" t="str">
        <f>'計算用(別紙2-2)概要'!$A$2</f>
        <v>--</v>
      </c>
      <c r="B3" t="str">
        <f>B2</f>
        <v>認定看護師</v>
      </c>
      <c r="C3" t="str">
        <f>C2</f>
        <v xml:space="preserve"> </v>
      </c>
      <c r="D3" t="str">
        <f>'【入力】別紙2-2'!E152</f>
        <v/>
      </c>
      <c r="E3" t="str">
        <f>'【入力】別紙2-2'!F152</f>
        <v>呼吸器（気道確保に係るもの）関連</v>
      </c>
      <c r="J3" t="str">
        <f>'【入力】別紙2-2'!K152&amp;""</f>
        <v/>
      </c>
      <c r="K3" t="str">
        <f>'【入力】別紙2-2'!L152&amp;""</f>
        <v/>
      </c>
      <c r="L3" t="str">
        <f>'【入力】別紙2-2'!M152&amp;""</f>
        <v/>
      </c>
      <c r="M3" t="str">
        <f>'【入力】別紙2-2'!N152&amp;""</f>
        <v/>
      </c>
      <c r="N3" t="str">
        <f>'【入力】別紙2-2'!O152&amp;""</f>
        <v/>
      </c>
      <c r="O3" t="str">
        <f>'【入力】別紙2-2'!K168&amp;""</f>
        <v/>
      </c>
      <c r="P3" t="str">
        <f>'【入力】別紙2-2'!L168&amp;""</f>
        <v/>
      </c>
      <c r="Q3" t="str">
        <f>'【入力】別紙2-2'!M168&amp;""</f>
        <v/>
      </c>
      <c r="R3" t="str">
        <f>'【入力】別紙2-2'!N168&amp;""</f>
        <v/>
      </c>
      <c r="S3" t="str">
        <f>'【入力】別紙2-2'!O168&amp;""</f>
        <v/>
      </c>
      <c r="T3" s="507">
        <f>'計算用(別紙2-2)概要'!$R$2</f>
        <v>0</v>
      </c>
    </row>
    <row r="4" spans="1:20" x14ac:dyDescent="0.15">
      <c r="A4" s="507" t="str">
        <f>'計算用(別紙2-2)概要'!$A$2</f>
        <v>--</v>
      </c>
      <c r="B4" t="str">
        <f t="shared" ref="B4:B15" si="0">B3</f>
        <v>認定看護師</v>
      </c>
      <c r="C4" t="str">
        <f t="shared" ref="C4:C15" si="1">C3</f>
        <v xml:space="preserve"> </v>
      </c>
      <c r="D4" t="str">
        <f>'【入力】別紙2-2'!E153</f>
        <v/>
      </c>
      <c r="E4" t="str">
        <f>'【入力】別紙2-2'!F153</f>
        <v>呼吸器（人工呼吸療法に係るもの）関連</v>
      </c>
      <c r="J4" t="str">
        <f>'【入力】別紙2-2'!K153&amp;""</f>
        <v/>
      </c>
      <c r="K4" t="str">
        <f>'【入力】別紙2-2'!L153&amp;""</f>
        <v/>
      </c>
      <c r="L4" t="str">
        <f>'【入力】別紙2-2'!M153&amp;""</f>
        <v/>
      </c>
      <c r="M4" t="str">
        <f>'【入力】別紙2-2'!N153&amp;""</f>
        <v/>
      </c>
      <c r="N4" t="str">
        <f>'【入力】別紙2-2'!O153&amp;""</f>
        <v/>
      </c>
      <c r="O4" t="str">
        <f>'【入力】別紙2-2'!K169&amp;""</f>
        <v/>
      </c>
      <c r="P4" t="str">
        <f>'【入力】別紙2-2'!L169&amp;""</f>
        <v/>
      </c>
      <c r="Q4" t="str">
        <f>'【入力】別紙2-2'!M169&amp;""</f>
        <v/>
      </c>
      <c r="R4" t="str">
        <f>'【入力】別紙2-2'!N169&amp;""</f>
        <v/>
      </c>
      <c r="S4" t="str">
        <f>'【入力】別紙2-2'!O169&amp;""</f>
        <v/>
      </c>
      <c r="T4" s="507">
        <f>'計算用(別紙2-2)概要'!$R$2</f>
        <v>0</v>
      </c>
    </row>
    <row r="5" spans="1:20" x14ac:dyDescent="0.15">
      <c r="A5" s="507" t="str">
        <f>'計算用(別紙2-2)概要'!$A$2</f>
        <v>--</v>
      </c>
      <c r="B5" t="str">
        <f t="shared" si="0"/>
        <v>認定看護師</v>
      </c>
      <c r="C5" t="str">
        <f t="shared" si="1"/>
        <v xml:space="preserve"> </v>
      </c>
      <c r="D5" t="str">
        <f>'【入力】別紙2-2'!E154</f>
        <v/>
      </c>
      <c r="E5" t="str">
        <f>'【入力】別紙2-2'!F154</f>
        <v>呼吸器（長期呼吸療法に係るもの）関連</v>
      </c>
      <c r="J5" t="str">
        <f>'【入力】別紙2-2'!K154&amp;""</f>
        <v/>
      </c>
      <c r="K5" t="str">
        <f>'【入力】別紙2-2'!L154&amp;""</f>
        <v/>
      </c>
      <c r="L5" t="str">
        <f>'【入力】別紙2-2'!M154&amp;""</f>
        <v/>
      </c>
      <c r="M5" t="str">
        <f>'【入力】別紙2-2'!N154&amp;""</f>
        <v/>
      </c>
      <c r="N5" t="str">
        <f>'【入力】別紙2-2'!O154&amp;""</f>
        <v/>
      </c>
      <c r="O5" t="str">
        <f>'【入力】別紙2-2'!K170&amp;""</f>
        <v/>
      </c>
      <c r="P5" t="str">
        <f>'【入力】別紙2-2'!L170&amp;""</f>
        <v/>
      </c>
      <c r="Q5" t="str">
        <f>'【入力】別紙2-2'!M170&amp;""</f>
        <v/>
      </c>
      <c r="R5" t="str">
        <f>'【入力】別紙2-2'!N170&amp;""</f>
        <v/>
      </c>
      <c r="S5" t="str">
        <f>'【入力】別紙2-2'!O170&amp;""</f>
        <v/>
      </c>
      <c r="T5" s="507">
        <f>'計算用(別紙2-2)概要'!$R$2</f>
        <v>0</v>
      </c>
    </row>
    <row r="6" spans="1:20" x14ac:dyDescent="0.15">
      <c r="A6" s="507" t="str">
        <f>'計算用(別紙2-2)概要'!$A$2</f>
        <v>--</v>
      </c>
      <c r="B6" t="str">
        <f t="shared" si="0"/>
        <v>認定看護師</v>
      </c>
      <c r="C6" t="str">
        <f t="shared" si="1"/>
        <v xml:space="preserve"> </v>
      </c>
      <c r="D6" t="str">
        <f>'【入力】別紙2-2'!E155</f>
        <v/>
      </c>
      <c r="E6" t="str">
        <f>'【入力】別紙2-2'!F155</f>
        <v>ろう孔管理関連</v>
      </c>
      <c r="J6" t="str">
        <f>'【入力】別紙2-2'!K155&amp;""</f>
        <v/>
      </c>
      <c r="K6" t="str">
        <f>'【入力】別紙2-2'!L155&amp;""</f>
        <v/>
      </c>
      <c r="L6" t="str">
        <f>'【入力】別紙2-2'!M155&amp;""</f>
        <v/>
      </c>
      <c r="M6" t="str">
        <f>'【入力】別紙2-2'!N155&amp;""</f>
        <v/>
      </c>
      <c r="N6" t="str">
        <f>'【入力】別紙2-2'!O155&amp;""</f>
        <v/>
      </c>
      <c r="O6" t="str">
        <f>'【入力】別紙2-2'!K171&amp;""</f>
        <v/>
      </c>
      <c r="P6" t="str">
        <f>'【入力】別紙2-2'!L171&amp;""</f>
        <v/>
      </c>
      <c r="Q6" t="str">
        <f>'【入力】別紙2-2'!M171&amp;""</f>
        <v/>
      </c>
      <c r="R6" t="str">
        <f>'【入力】別紙2-2'!N171&amp;""</f>
        <v/>
      </c>
      <c r="S6" t="str">
        <f>'【入力】別紙2-2'!O171&amp;""</f>
        <v/>
      </c>
      <c r="T6" s="507">
        <f>'計算用(別紙2-2)概要'!$R$2</f>
        <v>0</v>
      </c>
    </row>
    <row r="7" spans="1:20" x14ac:dyDescent="0.15">
      <c r="A7" s="507" t="str">
        <f>'計算用(別紙2-2)概要'!$A$2</f>
        <v>--</v>
      </c>
      <c r="B7" t="str">
        <f t="shared" si="0"/>
        <v>認定看護師</v>
      </c>
      <c r="C7" t="str">
        <f t="shared" si="1"/>
        <v xml:space="preserve"> </v>
      </c>
      <c r="D7" t="str">
        <f>'【入力】別紙2-2'!E156</f>
        <v/>
      </c>
      <c r="E7" t="str">
        <f>'【入力】別紙2-2'!F156</f>
        <v>栄養に係るカテーテル管理
（中心静脈カテーテル管理）関連</v>
      </c>
      <c r="J7" t="str">
        <f>'【入力】別紙2-2'!K156&amp;""</f>
        <v/>
      </c>
      <c r="K7" t="str">
        <f>'【入力】別紙2-2'!L156&amp;""</f>
        <v/>
      </c>
      <c r="L7" t="str">
        <f>'【入力】別紙2-2'!M156&amp;""</f>
        <v/>
      </c>
      <c r="M7" t="str">
        <f>'【入力】別紙2-2'!N156&amp;""</f>
        <v/>
      </c>
      <c r="N7" t="str">
        <f>'【入力】別紙2-2'!O156&amp;""</f>
        <v/>
      </c>
      <c r="O7" t="str">
        <f>'【入力】別紙2-2'!K172&amp;""</f>
        <v/>
      </c>
      <c r="P7" t="str">
        <f>'【入力】別紙2-2'!L172&amp;""</f>
        <v/>
      </c>
      <c r="Q7" t="str">
        <f>'【入力】別紙2-2'!M172&amp;""</f>
        <v/>
      </c>
      <c r="R7" t="str">
        <f>'【入力】別紙2-2'!N172&amp;""</f>
        <v/>
      </c>
      <c r="S7" t="str">
        <f>'【入力】別紙2-2'!O172&amp;""</f>
        <v/>
      </c>
      <c r="T7" s="507">
        <f>'計算用(別紙2-2)概要'!$R$2</f>
        <v>0</v>
      </c>
    </row>
    <row r="8" spans="1:20" x14ac:dyDescent="0.15">
      <c r="A8" s="507" t="str">
        <f>'計算用(別紙2-2)概要'!$A$2</f>
        <v>--</v>
      </c>
      <c r="B8" t="str">
        <f t="shared" si="0"/>
        <v>認定看護師</v>
      </c>
      <c r="C8" t="str">
        <f t="shared" si="1"/>
        <v xml:space="preserve"> </v>
      </c>
      <c r="D8" t="str">
        <f>'【入力】別紙2-2'!E157</f>
        <v/>
      </c>
      <c r="E8" t="str">
        <f>'【入力】別紙2-2'!F157</f>
        <v>栄養に係るカテーテル管理
（末梢留置型中心静脈注射用カテーテル管理）関連</v>
      </c>
      <c r="J8" t="str">
        <f>'【入力】別紙2-2'!K157&amp;""</f>
        <v/>
      </c>
      <c r="K8" t="str">
        <f>'【入力】別紙2-2'!L157&amp;""</f>
        <v/>
      </c>
      <c r="L8" t="str">
        <f>'【入力】別紙2-2'!M157&amp;""</f>
        <v/>
      </c>
      <c r="M8" t="str">
        <f>'【入力】別紙2-2'!N157&amp;""</f>
        <v/>
      </c>
      <c r="N8" t="str">
        <f>'【入力】別紙2-2'!O157&amp;""</f>
        <v/>
      </c>
      <c r="O8" t="str">
        <f>'【入力】別紙2-2'!K173&amp;""</f>
        <v/>
      </c>
      <c r="P8" t="str">
        <f>'【入力】別紙2-2'!L173&amp;""</f>
        <v/>
      </c>
      <c r="Q8" t="str">
        <f>'【入力】別紙2-2'!M173&amp;""</f>
        <v/>
      </c>
      <c r="R8" t="str">
        <f>'【入力】別紙2-2'!N173&amp;""</f>
        <v/>
      </c>
      <c r="S8" t="str">
        <f>'【入力】別紙2-2'!O173&amp;""</f>
        <v/>
      </c>
      <c r="T8" s="507">
        <f>'計算用(別紙2-2)概要'!$R$2</f>
        <v>0</v>
      </c>
    </row>
    <row r="9" spans="1:20" x14ac:dyDescent="0.15">
      <c r="A9" s="507" t="str">
        <f>'計算用(別紙2-2)概要'!$A$2</f>
        <v>--</v>
      </c>
      <c r="B9" t="str">
        <f t="shared" si="0"/>
        <v>認定看護師</v>
      </c>
      <c r="C9" t="str">
        <f t="shared" si="1"/>
        <v xml:space="preserve"> </v>
      </c>
      <c r="D9" t="str">
        <f>'【入力】別紙2-2'!E158</f>
        <v/>
      </c>
      <c r="E9" t="str">
        <f>'【入力】別紙2-2'!F158</f>
        <v>創傷管理関連</v>
      </c>
      <c r="J9" t="str">
        <f>'【入力】別紙2-2'!K158&amp;""</f>
        <v/>
      </c>
      <c r="K9" t="str">
        <f>'【入力】別紙2-2'!L158&amp;""</f>
        <v/>
      </c>
      <c r="L9" t="str">
        <f>'【入力】別紙2-2'!M158&amp;""</f>
        <v/>
      </c>
      <c r="M9" t="str">
        <f>'【入力】別紙2-2'!N158&amp;""</f>
        <v/>
      </c>
      <c r="N9" t="str">
        <f>'【入力】別紙2-2'!O158&amp;""</f>
        <v/>
      </c>
      <c r="O9" t="str">
        <f>'【入力】別紙2-2'!K174&amp;""</f>
        <v/>
      </c>
      <c r="P9" t="str">
        <f>'【入力】別紙2-2'!L174&amp;""</f>
        <v/>
      </c>
      <c r="Q9" t="str">
        <f>'【入力】別紙2-2'!M174&amp;""</f>
        <v/>
      </c>
      <c r="R9" t="str">
        <f>'【入力】別紙2-2'!N174&amp;""</f>
        <v/>
      </c>
      <c r="S9" t="str">
        <f>'【入力】別紙2-2'!O174&amp;""</f>
        <v/>
      </c>
      <c r="T9" s="507">
        <f>'計算用(別紙2-2)概要'!$R$2</f>
        <v>0</v>
      </c>
    </row>
    <row r="10" spans="1:20" x14ac:dyDescent="0.15">
      <c r="A10" s="507" t="str">
        <f>'計算用(別紙2-2)概要'!$A$2</f>
        <v>--</v>
      </c>
      <c r="B10" t="str">
        <f t="shared" si="0"/>
        <v>認定看護師</v>
      </c>
      <c r="C10" t="str">
        <f t="shared" si="1"/>
        <v xml:space="preserve"> </v>
      </c>
      <c r="D10" t="str">
        <f>'【入力】別紙2-2'!E159</f>
        <v/>
      </c>
      <c r="E10" t="str">
        <f>'【入力】別紙2-2'!F159</f>
        <v>創部ドレーン管理関連</v>
      </c>
      <c r="J10" t="str">
        <f>'【入力】別紙2-2'!K159&amp;""</f>
        <v/>
      </c>
      <c r="K10" t="str">
        <f>'【入力】別紙2-2'!L159&amp;""</f>
        <v/>
      </c>
      <c r="L10" t="str">
        <f>'【入力】別紙2-2'!M159&amp;""</f>
        <v/>
      </c>
      <c r="M10" t="str">
        <f>'【入力】別紙2-2'!N159&amp;""</f>
        <v/>
      </c>
      <c r="N10" t="str">
        <f>'【入力】別紙2-2'!O159&amp;""</f>
        <v/>
      </c>
      <c r="O10" t="str">
        <f>'【入力】別紙2-2'!K175&amp;""</f>
        <v/>
      </c>
      <c r="P10" t="str">
        <f>'【入力】別紙2-2'!L175&amp;""</f>
        <v/>
      </c>
      <c r="Q10" t="str">
        <f>'【入力】別紙2-2'!M175&amp;""</f>
        <v/>
      </c>
      <c r="R10" t="str">
        <f>'【入力】別紙2-2'!N175&amp;""</f>
        <v/>
      </c>
      <c r="S10" t="str">
        <f>'【入力】別紙2-2'!O175&amp;""</f>
        <v/>
      </c>
      <c r="T10" s="507">
        <f>'計算用(別紙2-2)概要'!$R$2</f>
        <v>0</v>
      </c>
    </row>
    <row r="11" spans="1:20" x14ac:dyDescent="0.15">
      <c r="A11" s="507" t="str">
        <f>'計算用(別紙2-2)概要'!$A$2</f>
        <v>--</v>
      </c>
      <c r="B11" t="str">
        <f t="shared" si="0"/>
        <v>認定看護師</v>
      </c>
      <c r="C11" t="str">
        <f t="shared" si="1"/>
        <v xml:space="preserve"> </v>
      </c>
      <c r="D11" t="str">
        <f>'【入力】別紙2-2'!E160</f>
        <v/>
      </c>
      <c r="E11" t="str">
        <f>'【入力】別紙2-2'!F160</f>
        <v>動脈血液ガス分析関連</v>
      </c>
      <c r="J11" t="str">
        <f>'【入力】別紙2-2'!K160&amp;""</f>
        <v/>
      </c>
      <c r="K11" t="str">
        <f>'【入力】別紙2-2'!L160&amp;""</f>
        <v/>
      </c>
      <c r="L11" t="str">
        <f>'【入力】別紙2-2'!M160&amp;""</f>
        <v/>
      </c>
      <c r="M11" t="str">
        <f>'【入力】別紙2-2'!N160&amp;""</f>
        <v/>
      </c>
      <c r="N11" t="str">
        <f>'【入力】別紙2-2'!O160&amp;""</f>
        <v/>
      </c>
      <c r="O11" t="str">
        <f>'【入力】別紙2-2'!K176&amp;""</f>
        <v/>
      </c>
      <c r="P11" t="str">
        <f>'【入力】別紙2-2'!L176&amp;""</f>
        <v/>
      </c>
      <c r="Q11" t="str">
        <f>'【入力】別紙2-2'!M176&amp;""</f>
        <v/>
      </c>
      <c r="R11" t="str">
        <f>'【入力】別紙2-2'!N176&amp;""</f>
        <v/>
      </c>
      <c r="S11" t="str">
        <f>'【入力】別紙2-2'!O176&amp;""</f>
        <v/>
      </c>
      <c r="T11" s="507">
        <f>'計算用(別紙2-2)概要'!$R$2</f>
        <v>0</v>
      </c>
    </row>
    <row r="12" spans="1:20" x14ac:dyDescent="0.15">
      <c r="A12" s="507" t="str">
        <f>'計算用(別紙2-2)概要'!$A$2</f>
        <v>--</v>
      </c>
      <c r="B12" t="str">
        <f t="shared" si="0"/>
        <v>認定看護師</v>
      </c>
      <c r="C12" t="str">
        <f t="shared" si="1"/>
        <v xml:space="preserve"> </v>
      </c>
      <c r="D12" t="str">
        <f>'【入力】別紙2-2'!E161</f>
        <v/>
      </c>
      <c r="E12" t="str">
        <f>'【入力】別紙2-2'!F161</f>
        <v>感染に係る薬剤投与関連</v>
      </c>
      <c r="J12" t="str">
        <f>'【入力】別紙2-2'!K161&amp;""</f>
        <v/>
      </c>
      <c r="K12" t="str">
        <f>'【入力】別紙2-2'!L161&amp;""</f>
        <v/>
      </c>
      <c r="L12" t="str">
        <f>'【入力】別紙2-2'!M161&amp;""</f>
        <v/>
      </c>
      <c r="M12" t="str">
        <f>'【入力】別紙2-2'!N161&amp;""</f>
        <v/>
      </c>
      <c r="N12" t="str">
        <f>'【入力】別紙2-2'!O161&amp;""</f>
        <v/>
      </c>
      <c r="O12" t="str">
        <f>'【入力】別紙2-2'!K177&amp;""</f>
        <v/>
      </c>
      <c r="P12" t="str">
        <f>'【入力】別紙2-2'!L177&amp;""</f>
        <v/>
      </c>
      <c r="Q12" t="str">
        <f>'【入力】別紙2-2'!M177&amp;""</f>
        <v/>
      </c>
      <c r="R12" t="str">
        <f>'【入力】別紙2-2'!N177&amp;""</f>
        <v/>
      </c>
      <c r="S12" t="str">
        <f>'【入力】別紙2-2'!O177&amp;""</f>
        <v/>
      </c>
      <c r="T12" s="507">
        <f>'計算用(別紙2-2)概要'!$R$2</f>
        <v>0</v>
      </c>
    </row>
    <row r="13" spans="1:20" x14ac:dyDescent="0.15">
      <c r="A13" s="507" t="str">
        <f>'計算用(別紙2-2)概要'!$A$2</f>
        <v>--</v>
      </c>
      <c r="B13" t="str">
        <f t="shared" si="0"/>
        <v>認定看護師</v>
      </c>
      <c r="C13" t="str">
        <f t="shared" si="1"/>
        <v xml:space="preserve"> </v>
      </c>
      <c r="D13" t="str">
        <f>'【入力】別紙2-2'!E162</f>
        <v/>
      </c>
      <c r="E13" t="str">
        <f>'【入力】別紙2-2'!F162</f>
        <v>血糖コントロールに係る薬剤投与関連</v>
      </c>
      <c r="J13" t="str">
        <f>'【入力】別紙2-2'!K162&amp;""</f>
        <v/>
      </c>
      <c r="K13" t="str">
        <f>'【入力】別紙2-2'!L162&amp;""</f>
        <v/>
      </c>
      <c r="L13" t="str">
        <f>'【入力】別紙2-2'!M162&amp;""</f>
        <v/>
      </c>
      <c r="M13" t="str">
        <f>'【入力】別紙2-2'!N162&amp;""</f>
        <v/>
      </c>
      <c r="N13" t="str">
        <f>'【入力】別紙2-2'!O162&amp;""</f>
        <v/>
      </c>
      <c r="O13" t="str">
        <f>'【入力】別紙2-2'!K178&amp;""</f>
        <v/>
      </c>
      <c r="P13" t="str">
        <f>'【入力】別紙2-2'!L178&amp;""</f>
        <v/>
      </c>
      <c r="Q13" t="str">
        <f>'【入力】別紙2-2'!M178&amp;""</f>
        <v/>
      </c>
      <c r="R13" t="str">
        <f>'【入力】別紙2-2'!N178&amp;""</f>
        <v/>
      </c>
      <c r="S13" t="str">
        <f>'【入力】別紙2-2'!O178&amp;""</f>
        <v/>
      </c>
      <c r="T13" s="507">
        <f>'計算用(別紙2-2)概要'!$R$2</f>
        <v>0</v>
      </c>
    </row>
    <row r="14" spans="1:20" x14ac:dyDescent="0.15">
      <c r="A14" s="507" t="str">
        <f>'計算用(別紙2-2)概要'!$A$2</f>
        <v>--</v>
      </c>
      <c r="B14" t="str">
        <f t="shared" si="0"/>
        <v>認定看護師</v>
      </c>
      <c r="C14" t="str">
        <f t="shared" si="1"/>
        <v xml:space="preserve"> </v>
      </c>
      <c r="D14" t="str">
        <f>'【入力】別紙2-2'!E163</f>
        <v/>
      </c>
      <c r="E14" t="str">
        <f>'【入力】別紙2-2'!F163</f>
        <v>循環動態に係る薬剤投与関連</v>
      </c>
      <c r="J14" t="str">
        <f>'【入力】別紙2-2'!K163&amp;""</f>
        <v/>
      </c>
      <c r="K14" t="str">
        <f>'【入力】別紙2-2'!L163&amp;""</f>
        <v/>
      </c>
      <c r="L14" t="str">
        <f>'【入力】別紙2-2'!M163&amp;""</f>
        <v/>
      </c>
      <c r="M14" t="str">
        <f>'【入力】別紙2-2'!N163&amp;""</f>
        <v/>
      </c>
      <c r="N14" t="str">
        <f>'【入力】別紙2-2'!O163&amp;""</f>
        <v/>
      </c>
      <c r="O14" t="str">
        <f>'【入力】別紙2-2'!K179&amp;""</f>
        <v/>
      </c>
      <c r="P14" t="str">
        <f>'【入力】別紙2-2'!L179&amp;""</f>
        <v/>
      </c>
      <c r="Q14" t="str">
        <f>'【入力】別紙2-2'!M179&amp;""</f>
        <v/>
      </c>
      <c r="R14" t="str">
        <f>'【入力】別紙2-2'!N179&amp;""</f>
        <v/>
      </c>
      <c r="S14" t="str">
        <f>'【入力】別紙2-2'!O179&amp;""</f>
        <v/>
      </c>
      <c r="T14" s="507">
        <f>'計算用(別紙2-2)概要'!$R$2</f>
        <v>0</v>
      </c>
    </row>
    <row r="15" spans="1:20" x14ac:dyDescent="0.15">
      <c r="A15" s="507" t="str">
        <f>'計算用(別紙2-2)概要'!$A$2</f>
        <v>--</v>
      </c>
      <c r="B15" t="str">
        <f t="shared" si="0"/>
        <v>認定看護師</v>
      </c>
      <c r="C15" t="str">
        <f t="shared" si="1"/>
        <v xml:space="preserve"> </v>
      </c>
      <c r="D15" t="str">
        <f>'【入力】別紙2-2'!E164</f>
        <v/>
      </c>
      <c r="E15" t="str">
        <f>'【入力】別紙2-2'!F164</f>
        <v>精神及び神経症状に係る薬剤投与関連</v>
      </c>
      <c r="J15" t="str">
        <f>'【入力】別紙2-2'!K164&amp;""</f>
        <v/>
      </c>
      <c r="K15" t="str">
        <f>'【入力】別紙2-2'!L164&amp;""</f>
        <v/>
      </c>
      <c r="L15" t="str">
        <f>'【入力】別紙2-2'!M164&amp;""</f>
        <v/>
      </c>
      <c r="M15" t="str">
        <f>'【入力】別紙2-2'!N164&amp;""</f>
        <v/>
      </c>
      <c r="N15" t="str">
        <f>'【入力】別紙2-2'!O164&amp;""</f>
        <v/>
      </c>
      <c r="O15" t="str">
        <f>'【入力】別紙2-2'!K180&amp;""</f>
        <v/>
      </c>
      <c r="P15" t="str">
        <f>'【入力】別紙2-2'!L180&amp;""</f>
        <v/>
      </c>
      <c r="Q15" t="str">
        <f>'【入力】別紙2-2'!M180&amp;""</f>
        <v/>
      </c>
      <c r="R15" t="str">
        <f>'【入力】別紙2-2'!N180&amp;""</f>
        <v/>
      </c>
      <c r="S15" t="str">
        <f>'【入力】別紙2-2'!O180&amp;""</f>
        <v/>
      </c>
      <c r="T15" s="507">
        <f>'計算用(別紙2-2)概要'!$R$2</f>
        <v>0</v>
      </c>
    </row>
  </sheetData>
  <phoneticPr fontId="1"/>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tabColor rgb="FFC00000"/>
    <pageSetUpPr fitToPage="1"/>
  </sheetPr>
  <dimension ref="A1:U39"/>
  <sheetViews>
    <sheetView topLeftCell="H1" zoomScale="90" zoomScaleNormal="90" workbookViewId="0">
      <selection activeCell="Q1" sqref="Q1"/>
    </sheetView>
  </sheetViews>
  <sheetFormatPr defaultColWidth="9" defaultRowHeight="14.25" x14ac:dyDescent="0.15"/>
  <cols>
    <col min="1" max="1" width="29.875" style="335" customWidth="1"/>
    <col min="2" max="2" width="12.875" style="335" customWidth="1"/>
    <col min="3" max="3" width="7.25" style="382" customWidth="1"/>
    <col min="4" max="4" width="6.5" style="335" customWidth="1"/>
    <col min="5" max="5" width="1.75" style="335" customWidth="1"/>
    <col min="6" max="6" width="36.875" style="335" customWidth="1"/>
    <col min="7" max="7" width="40.25" style="335" customWidth="1"/>
    <col min="8" max="8" width="9" style="385"/>
    <col min="9" max="9" width="6.875" style="382" customWidth="1"/>
    <col min="10" max="10" width="6.625" style="335" customWidth="1"/>
    <col min="11" max="11" width="6" style="335" customWidth="1"/>
    <col min="12" max="12" width="2.125" style="335" customWidth="1"/>
    <col min="13" max="13" width="36.5" style="335" customWidth="1"/>
    <col min="14" max="14" width="38.125" style="335" customWidth="1"/>
    <col min="15" max="15" width="7" style="382" customWidth="1"/>
    <col min="16" max="16" width="6.625" style="335" customWidth="1"/>
    <col min="17" max="17" width="7.75" style="335" customWidth="1"/>
    <col min="18" max="18" width="9" style="335"/>
    <col min="19" max="19" width="8.875"/>
    <col min="20" max="20" width="18.25" style="335" customWidth="1"/>
    <col min="21" max="16384" width="9" style="335"/>
  </cols>
  <sheetData>
    <row r="1" spans="1:21" ht="27" customHeight="1" x14ac:dyDescent="0.15">
      <c r="A1" s="541" t="s">
        <v>503</v>
      </c>
      <c r="B1" s="542"/>
      <c r="C1" s="542"/>
      <c r="D1" s="542"/>
      <c r="F1" s="543" t="s">
        <v>504</v>
      </c>
      <c r="G1" s="543"/>
      <c r="H1" s="543"/>
      <c r="I1" s="543"/>
      <c r="J1" s="543"/>
      <c r="K1" s="543"/>
      <c r="L1" s="336"/>
      <c r="M1" s="544" t="s">
        <v>505</v>
      </c>
      <c r="N1" s="545"/>
      <c r="O1" s="545"/>
      <c r="P1" s="545"/>
      <c r="Q1" s="545"/>
    </row>
    <row r="2" spans="1:21" ht="83.25" customHeight="1" x14ac:dyDescent="0.15">
      <c r="A2" s="337" t="s">
        <v>506</v>
      </c>
      <c r="B2" s="338" t="s">
        <v>507</v>
      </c>
      <c r="C2" s="339" t="s">
        <v>508</v>
      </c>
      <c r="D2" s="340" t="s">
        <v>510</v>
      </c>
      <c r="E2" s="341"/>
      <c r="F2" s="337" t="s">
        <v>511</v>
      </c>
      <c r="G2" s="337" t="s">
        <v>512</v>
      </c>
      <c r="H2" s="342" t="s">
        <v>513</v>
      </c>
      <c r="I2" s="339" t="s">
        <v>508</v>
      </c>
      <c r="J2" s="340" t="s">
        <v>509</v>
      </c>
      <c r="K2" s="343" t="s">
        <v>514</v>
      </c>
      <c r="L2" s="344"/>
      <c r="M2" s="337" t="s">
        <v>515</v>
      </c>
      <c r="N2" s="337" t="s">
        <v>516</v>
      </c>
      <c r="O2" s="345" t="s">
        <v>517</v>
      </c>
      <c r="P2" s="346" t="s">
        <v>518</v>
      </c>
      <c r="Q2" s="347" t="s">
        <v>449</v>
      </c>
      <c r="T2" s="392" t="s">
        <v>688</v>
      </c>
      <c r="U2" s="338" t="s">
        <v>687</v>
      </c>
    </row>
    <row r="3" spans="1:21" ht="27.75" customHeight="1" x14ac:dyDescent="0.15">
      <c r="A3" s="348" t="s">
        <v>519</v>
      </c>
      <c r="B3" s="349" t="s">
        <v>520</v>
      </c>
      <c r="C3" s="350" t="s">
        <v>453</v>
      </c>
      <c r="D3" s="351" t="s">
        <v>521</v>
      </c>
      <c r="E3" s="352"/>
      <c r="F3" s="353" t="s">
        <v>522</v>
      </c>
      <c r="G3" s="354" t="s">
        <v>523</v>
      </c>
      <c r="H3" s="355" t="s">
        <v>524</v>
      </c>
      <c r="I3" s="356" t="s">
        <v>525</v>
      </c>
      <c r="J3" s="357" t="s">
        <v>526</v>
      </c>
      <c r="K3" s="358" t="s">
        <v>525</v>
      </c>
      <c r="L3" s="359"/>
      <c r="M3" s="354" t="s">
        <v>527</v>
      </c>
      <c r="N3" s="354" t="s">
        <v>528</v>
      </c>
      <c r="O3" s="339" t="s">
        <v>453</v>
      </c>
      <c r="P3" s="357" t="s">
        <v>521</v>
      </c>
      <c r="Q3" s="360" t="s">
        <v>529</v>
      </c>
      <c r="T3" s="394" t="s">
        <v>0</v>
      </c>
      <c r="U3" s="393" t="s">
        <v>689</v>
      </c>
    </row>
    <row r="4" spans="1:21" ht="27.75" customHeight="1" x14ac:dyDescent="0.15">
      <c r="A4" s="348" t="s">
        <v>530</v>
      </c>
      <c r="B4" s="349" t="s">
        <v>520</v>
      </c>
      <c r="C4" s="350" t="s">
        <v>453</v>
      </c>
      <c r="D4" s="351" t="s">
        <v>531</v>
      </c>
      <c r="E4" s="352"/>
      <c r="F4" s="361" t="s">
        <v>532</v>
      </c>
      <c r="G4" s="362" t="s">
        <v>533</v>
      </c>
      <c r="H4" s="363" t="s">
        <v>450</v>
      </c>
      <c r="I4" s="356" t="s">
        <v>525</v>
      </c>
      <c r="J4" s="364" t="s">
        <v>526</v>
      </c>
      <c r="K4" s="365" t="s">
        <v>452</v>
      </c>
      <c r="L4" s="366"/>
      <c r="M4" s="362" t="s">
        <v>527</v>
      </c>
      <c r="N4" s="362" t="s">
        <v>534</v>
      </c>
      <c r="O4" s="367" t="s">
        <v>453</v>
      </c>
      <c r="P4" s="364" t="s">
        <v>521</v>
      </c>
      <c r="Q4" s="368" t="s">
        <v>535</v>
      </c>
      <c r="T4" s="395" t="s">
        <v>158</v>
      </c>
      <c r="U4" s="393" t="s">
        <v>690</v>
      </c>
    </row>
    <row r="5" spans="1:21" ht="27.75" customHeight="1" x14ac:dyDescent="0.15">
      <c r="A5" s="348" t="s">
        <v>536</v>
      </c>
      <c r="B5" s="349" t="s">
        <v>520</v>
      </c>
      <c r="C5" s="350" t="s">
        <v>453</v>
      </c>
      <c r="D5" s="351" t="s">
        <v>537</v>
      </c>
      <c r="E5" s="352"/>
      <c r="F5" s="361" t="s">
        <v>522</v>
      </c>
      <c r="G5" s="362" t="s">
        <v>538</v>
      </c>
      <c r="H5" s="363" t="s">
        <v>450</v>
      </c>
      <c r="I5" s="356" t="s">
        <v>525</v>
      </c>
      <c r="J5" s="364" t="s">
        <v>526</v>
      </c>
      <c r="K5" s="365" t="s">
        <v>453</v>
      </c>
      <c r="L5" s="366"/>
      <c r="M5" s="362" t="s">
        <v>539</v>
      </c>
      <c r="N5" s="369" t="s">
        <v>540</v>
      </c>
      <c r="O5" s="367" t="s">
        <v>453</v>
      </c>
      <c r="P5" s="364" t="s">
        <v>531</v>
      </c>
      <c r="Q5" s="368" t="s">
        <v>541</v>
      </c>
      <c r="T5" s="395" t="s">
        <v>692</v>
      </c>
      <c r="U5" s="393" t="s">
        <v>691</v>
      </c>
    </row>
    <row r="6" spans="1:21" ht="27.75" customHeight="1" x14ac:dyDescent="0.15">
      <c r="A6" s="348" t="s">
        <v>542</v>
      </c>
      <c r="B6" s="349" t="s">
        <v>520</v>
      </c>
      <c r="C6" s="350" t="s">
        <v>453</v>
      </c>
      <c r="D6" s="351" t="s">
        <v>543</v>
      </c>
      <c r="E6" s="352"/>
      <c r="F6" s="361" t="s">
        <v>522</v>
      </c>
      <c r="G6" s="362" t="s">
        <v>544</v>
      </c>
      <c r="H6" s="363" t="s">
        <v>545</v>
      </c>
      <c r="I6" s="356" t="s">
        <v>525</v>
      </c>
      <c r="J6" s="364" t="s">
        <v>526</v>
      </c>
      <c r="K6" s="365" t="s">
        <v>454</v>
      </c>
      <c r="L6" s="366"/>
      <c r="M6" s="362" t="s">
        <v>546</v>
      </c>
      <c r="N6" s="369" t="s">
        <v>547</v>
      </c>
      <c r="O6" s="367" t="s">
        <v>453</v>
      </c>
      <c r="P6" s="364" t="s">
        <v>537</v>
      </c>
      <c r="Q6" s="368" t="s">
        <v>548</v>
      </c>
    </row>
    <row r="7" spans="1:21" ht="27.75" customHeight="1" x14ac:dyDescent="0.15">
      <c r="A7" s="348" t="s">
        <v>549</v>
      </c>
      <c r="B7" s="349" t="s">
        <v>520</v>
      </c>
      <c r="C7" s="350" t="s">
        <v>453</v>
      </c>
      <c r="D7" s="351" t="s">
        <v>550</v>
      </c>
      <c r="E7" s="352"/>
      <c r="F7" s="361" t="s">
        <v>522</v>
      </c>
      <c r="G7" s="362" t="s">
        <v>551</v>
      </c>
      <c r="H7" s="363" t="s">
        <v>545</v>
      </c>
      <c r="I7" s="356" t="s">
        <v>525</v>
      </c>
      <c r="J7" s="364" t="s">
        <v>526</v>
      </c>
      <c r="K7" s="365" t="s">
        <v>455</v>
      </c>
      <c r="L7" s="366"/>
      <c r="M7" s="362" t="s">
        <v>546</v>
      </c>
      <c r="N7" s="369" t="s">
        <v>552</v>
      </c>
      <c r="O7" s="367" t="s">
        <v>453</v>
      </c>
      <c r="P7" s="364" t="s">
        <v>537</v>
      </c>
      <c r="Q7" s="368" t="s">
        <v>553</v>
      </c>
    </row>
    <row r="8" spans="1:21" ht="27.75" customHeight="1" x14ac:dyDescent="0.15">
      <c r="A8" s="348" t="s">
        <v>554</v>
      </c>
      <c r="B8" s="349" t="s">
        <v>520</v>
      </c>
      <c r="C8" s="350" t="s">
        <v>453</v>
      </c>
      <c r="D8" s="351" t="s">
        <v>555</v>
      </c>
      <c r="E8" s="352"/>
      <c r="F8" s="361" t="s">
        <v>556</v>
      </c>
      <c r="G8" s="362" t="s">
        <v>557</v>
      </c>
      <c r="H8" s="363" t="s">
        <v>450</v>
      </c>
      <c r="I8" s="356" t="s">
        <v>525</v>
      </c>
      <c r="J8" s="364" t="s">
        <v>526</v>
      </c>
      <c r="K8" s="365" t="s">
        <v>456</v>
      </c>
      <c r="L8" s="366"/>
      <c r="M8" s="362" t="s">
        <v>546</v>
      </c>
      <c r="N8" s="369" t="s">
        <v>558</v>
      </c>
      <c r="O8" s="367" t="s">
        <v>453</v>
      </c>
      <c r="P8" s="364" t="s">
        <v>537</v>
      </c>
      <c r="Q8" s="368" t="s">
        <v>559</v>
      </c>
    </row>
    <row r="9" spans="1:21" ht="27.75" customHeight="1" x14ac:dyDescent="0.15">
      <c r="A9" s="348" t="s">
        <v>560</v>
      </c>
      <c r="B9" s="349" t="s">
        <v>520</v>
      </c>
      <c r="C9" s="350" t="s">
        <v>453</v>
      </c>
      <c r="D9" s="351" t="s">
        <v>561</v>
      </c>
      <c r="E9" s="352"/>
      <c r="F9" s="361" t="s">
        <v>522</v>
      </c>
      <c r="G9" s="362" t="s">
        <v>562</v>
      </c>
      <c r="H9" s="363" t="s">
        <v>563</v>
      </c>
      <c r="I9" s="356" t="s">
        <v>525</v>
      </c>
      <c r="J9" s="364" t="s">
        <v>526</v>
      </c>
      <c r="K9" s="365" t="s">
        <v>457</v>
      </c>
      <c r="L9" s="366"/>
      <c r="M9" s="362" t="s">
        <v>546</v>
      </c>
      <c r="N9" s="369" t="s">
        <v>564</v>
      </c>
      <c r="O9" s="367" t="s">
        <v>453</v>
      </c>
      <c r="P9" s="364" t="s">
        <v>537</v>
      </c>
      <c r="Q9" s="368" t="s">
        <v>565</v>
      </c>
    </row>
    <row r="10" spans="1:21" ht="27.75" customHeight="1" x14ac:dyDescent="0.15">
      <c r="A10" s="348" t="s">
        <v>566</v>
      </c>
      <c r="B10" s="349" t="s">
        <v>520</v>
      </c>
      <c r="C10" s="350" t="s">
        <v>453</v>
      </c>
      <c r="D10" s="351" t="s">
        <v>567</v>
      </c>
      <c r="E10" s="352"/>
      <c r="F10" s="361" t="s">
        <v>532</v>
      </c>
      <c r="G10" s="362" t="s">
        <v>568</v>
      </c>
      <c r="H10" s="363" t="s">
        <v>545</v>
      </c>
      <c r="I10" s="356" t="s">
        <v>525</v>
      </c>
      <c r="J10" s="364" t="s">
        <v>526</v>
      </c>
      <c r="K10" s="365" t="s">
        <v>458</v>
      </c>
      <c r="L10" s="366"/>
      <c r="M10" s="362" t="s">
        <v>569</v>
      </c>
      <c r="N10" s="362" t="s">
        <v>570</v>
      </c>
      <c r="O10" s="367" t="s">
        <v>453</v>
      </c>
      <c r="P10" s="364" t="s">
        <v>543</v>
      </c>
      <c r="Q10" s="368" t="s">
        <v>571</v>
      </c>
    </row>
    <row r="11" spans="1:21" ht="27.75" customHeight="1" x14ac:dyDescent="0.15">
      <c r="A11" s="348" t="s">
        <v>572</v>
      </c>
      <c r="B11" s="349" t="s">
        <v>520</v>
      </c>
      <c r="C11" s="350" t="s">
        <v>453</v>
      </c>
      <c r="D11" s="351" t="s">
        <v>573</v>
      </c>
      <c r="E11" s="352"/>
      <c r="F11" s="361" t="s">
        <v>522</v>
      </c>
      <c r="G11" s="362" t="s">
        <v>574</v>
      </c>
      <c r="H11" s="363" t="s">
        <v>575</v>
      </c>
      <c r="I11" s="356" t="s">
        <v>525</v>
      </c>
      <c r="J11" s="364" t="s">
        <v>526</v>
      </c>
      <c r="K11" s="365" t="s">
        <v>459</v>
      </c>
      <c r="L11" s="366"/>
      <c r="M11" s="362" t="s">
        <v>576</v>
      </c>
      <c r="N11" s="362" t="s">
        <v>577</v>
      </c>
      <c r="O11" s="367" t="s">
        <v>453</v>
      </c>
      <c r="P11" s="364" t="s">
        <v>550</v>
      </c>
      <c r="Q11" s="368" t="s">
        <v>578</v>
      </c>
    </row>
    <row r="12" spans="1:21" ht="27.75" customHeight="1" x14ac:dyDescent="0.15">
      <c r="A12" s="348" t="s">
        <v>579</v>
      </c>
      <c r="B12" s="349" t="s">
        <v>520</v>
      </c>
      <c r="C12" s="350" t="s">
        <v>453</v>
      </c>
      <c r="D12" s="351" t="s">
        <v>580</v>
      </c>
      <c r="E12" s="352"/>
      <c r="F12" s="362" t="s">
        <v>519</v>
      </c>
      <c r="G12" s="362" t="s">
        <v>581</v>
      </c>
      <c r="H12" s="363" t="s">
        <v>450</v>
      </c>
      <c r="I12" s="356" t="s">
        <v>453</v>
      </c>
      <c r="J12" s="364" t="s">
        <v>521</v>
      </c>
      <c r="K12" s="365" t="s">
        <v>525</v>
      </c>
      <c r="L12" s="366"/>
      <c r="M12" s="362" t="s">
        <v>576</v>
      </c>
      <c r="N12" s="362" t="s">
        <v>582</v>
      </c>
      <c r="O12" s="367" t="s">
        <v>453</v>
      </c>
      <c r="P12" s="364" t="s">
        <v>550</v>
      </c>
      <c r="Q12" s="368" t="s">
        <v>583</v>
      </c>
    </row>
    <row r="13" spans="1:21" ht="27.75" customHeight="1" x14ac:dyDescent="0.15">
      <c r="A13" s="348" t="s">
        <v>584</v>
      </c>
      <c r="B13" s="349" t="s">
        <v>520</v>
      </c>
      <c r="C13" s="350" t="s">
        <v>453</v>
      </c>
      <c r="D13" s="351" t="s">
        <v>585</v>
      </c>
      <c r="E13" s="352"/>
      <c r="F13" s="362" t="str">
        <f>F12</f>
        <v>栄養及び水分管理に係る薬剤投与関連</v>
      </c>
      <c r="G13" s="362" t="s">
        <v>586</v>
      </c>
      <c r="H13" s="363" t="s">
        <v>587</v>
      </c>
      <c r="I13" s="356" t="s">
        <v>453</v>
      </c>
      <c r="J13" s="364" t="s">
        <v>521</v>
      </c>
      <c r="K13" s="365" t="s">
        <v>452</v>
      </c>
      <c r="L13" s="366"/>
      <c r="M13" s="362" t="s">
        <v>588</v>
      </c>
      <c r="N13" s="362" t="s">
        <v>589</v>
      </c>
      <c r="O13" s="367" t="s">
        <v>453</v>
      </c>
      <c r="P13" s="364" t="s">
        <v>555</v>
      </c>
      <c r="Q13" s="368" t="s">
        <v>590</v>
      </c>
    </row>
    <row r="14" spans="1:21" ht="27.75" customHeight="1" x14ac:dyDescent="0.15">
      <c r="A14" s="348" t="s">
        <v>591</v>
      </c>
      <c r="B14" s="349" t="s">
        <v>520</v>
      </c>
      <c r="C14" s="350" t="s">
        <v>453</v>
      </c>
      <c r="D14" s="351" t="s">
        <v>592</v>
      </c>
      <c r="E14" s="352"/>
      <c r="F14" s="362" t="s">
        <v>593</v>
      </c>
      <c r="G14" s="362" t="s">
        <v>594</v>
      </c>
      <c r="H14" s="363" t="s">
        <v>451</v>
      </c>
      <c r="I14" s="356" t="s">
        <v>453</v>
      </c>
      <c r="J14" s="364" t="s">
        <v>531</v>
      </c>
      <c r="K14" s="365" t="s">
        <v>525</v>
      </c>
      <c r="L14" s="366"/>
      <c r="M14" s="362" t="s">
        <v>595</v>
      </c>
      <c r="N14" s="362" t="s">
        <v>596</v>
      </c>
      <c r="O14" s="367" t="s">
        <v>453</v>
      </c>
      <c r="P14" s="364" t="s">
        <v>561</v>
      </c>
      <c r="Q14" s="368" t="s">
        <v>597</v>
      </c>
    </row>
    <row r="15" spans="1:21" ht="27.75" customHeight="1" x14ac:dyDescent="0.15">
      <c r="A15" s="348" t="s">
        <v>598</v>
      </c>
      <c r="B15" s="349" t="s">
        <v>520</v>
      </c>
      <c r="C15" s="350" t="s">
        <v>453</v>
      </c>
      <c r="D15" s="351" t="s">
        <v>599</v>
      </c>
      <c r="E15" s="352"/>
      <c r="F15" s="362" t="str">
        <f>F14</f>
        <v>呼吸器（気道確保に係るもの）関連</v>
      </c>
      <c r="G15" s="362" t="s">
        <v>600</v>
      </c>
      <c r="H15" s="363" t="s">
        <v>601</v>
      </c>
      <c r="I15" s="356" t="s">
        <v>453</v>
      </c>
      <c r="J15" s="364" t="s">
        <v>531</v>
      </c>
      <c r="K15" s="365" t="s">
        <v>452</v>
      </c>
      <c r="L15" s="366"/>
      <c r="M15" s="362" t="s">
        <v>602</v>
      </c>
      <c r="N15" s="362" t="s">
        <v>603</v>
      </c>
      <c r="O15" s="367" t="s">
        <v>453</v>
      </c>
      <c r="P15" s="364" t="s">
        <v>567</v>
      </c>
      <c r="Q15" s="368" t="s">
        <v>604</v>
      </c>
    </row>
    <row r="16" spans="1:21" ht="27.75" customHeight="1" x14ac:dyDescent="0.15">
      <c r="A16" s="370" t="s">
        <v>605</v>
      </c>
      <c r="B16" s="349" t="s">
        <v>520</v>
      </c>
      <c r="C16" s="350" t="s">
        <v>453</v>
      </c>
      <c r="D16" s="371" t="s">
        <v>606</v>
      </c>
      <c r="E16" s="352"/>
      <c r="F16" s="362" t="s">
        <v>607</v>
      </c>
      <c r="G16" s="362" t="s">
        <v>608</v>
      </c>
      <c r="H16" s="363" t="s">
        <v>609</v>
      </c>
      <c r="I16" s="356" t="s">
        <v>453</v>
      </c>
      <c r="J16" s="364" t="s">
        <v>537</v>
      </c>
      <c r="K16" s="365" t="s">
        <v>525</v>
      </c>
      <c r="L16" s="366"/>
      <c r="M16" s="362" t="s">
        <v>602</v>
      </c>
      <c r="N16" s="362" t="s">
        <v>610</v>
      </c>
      <c r="O16" s="367" t="s">
        <v>453</v>
      </c>
      <c r="P16" s="364" t="s">
        <v>567</v>
      </c>
      <c r="Q16" s="368" t="s">
        <v>611</v>
      </c>
    </row>
    <row r="17" spans="1:17" ht="27.75" customHeight="1" x14ac:dyDescent="0.15">
      <c r="A17" s="372"/>
      <c r="B17" s="372"/>
      <c r="C17" s="373"/>
      <c r="D17" s="374"/>
      <c r="E17" s="352"/>
      <c r="F17" s="362" t="str">
        <f>F16</f>
        <v>呼吸器（人工呼吸療法に係るもの）関連</v>
      </c>
      <c r="G17" s="362" t="s">
        <v>612</v>
      </c>
      <c r="H17" s="363" t="s">
        <v>613</v>
      </c>
      <c r="I17" s="356" t="s">
        <v>453</v>
      </c>
      <c r="J17" s="364" t="s">
        <v>537</v>
      </c>
      <c r="K17" s="365" t="s">
        <v>452</v>
      </c>
      <c r="L17" s="366"/>
      <c r="M17" s="362" t="s">
        <v>614</v>
      </c>
      <c r="N17" s="362" t="s">
        <v>615</v>
      </c>
      <c r="O17" s="367" t="s">
        <v>453</v>
      </c>
      <c r="P17" s="364" t="s">
        <v>573</v>
      </c>
      <c r="Q17" s="368" t="s">
        <v>616</v>
      </c>
    </row>
    <row r="18" spans="1:17" ht="27.75" customHeight="1" x14ac:dyDescent="0.15">
      <c r="A18" s="375"/>
      <c r="B18" s="375"/>
      <c r="C18" s="376"/>
      <c r="D18" s="377"/>
      <c r="E18" s="352"/>
      <c r="F18" s="362" t="s">
        <v>617</v>
      </c>
      <c r="G18" s="362" t="s">
        <v>618</v>
      </c>
      <c r="H18" s="363" t="s">
        <v>619</v>
      </c>
      <c r="I18" s="356" t="s">
        <v>453</v>
      </c>
      <c r="J18" s="364" t="s">
        <v>543</v>
      </c>
      <c r="K18" s="365" t="s">
        <v>525</v>
      </c>
      <c r="L18" s="366"/>
      <c r="M18" s="362" t="s">
        <v>620</v>
      </c>
      <c r="N18" s="369" t="s">
        <v>460</v>
      </c>
      <c r="O18" s="367" t="s">
        <v>453</v>
      </c>
      <c r="P18" s="364" t="s">
        <v>580</v>
      </c>
      <c r="Q18" s="368" t="s">
        <v>621</v>
      </c>
    </row>
    <row r="19" spans="1:17" ht="27.75" customHeight="1" x14ac:dyDescent="0.15">
      <c r="A19" s="375"/>
      <c r="B19" s="375"/>
      <c r="C19" s="376"/>
      <c r="D19" s="377"/>
      <c r="E19" s="352"/>
      <c r="F19" s="362" t="str">
        <f>F18</f>
        <v>呼吸器（長期呼吸療法に係るもの）関連</v>
      </c>
      <c r="G19" s="362" t="s">
        <v>622</v>
      </c>
      <c r="H19" s="363" t="s">
        <v>623</v>
      </c>
      <c r="I19" s="356" t="s">
        <v>453</v>
      </c>
      <c r="J19" s="364" t="s">
        <v>543</v>
      </c>
      <c r="K19" s="365" t="s">
        <v>452</v>
      </c>
      <c r="L19" s="366"/>
      <c r="M19" s="362" t="s">
        <v>620</v>
      </c>
      <c r="N19" s="369" t="s">
        <v>461</v>
      </c>
      <c r="O19" s="367" t="s">
        <v>453</v>
      </c>
      <c r="P19" s="364" t="s">
        <v>580</v>
      </c>
      <c r="Q19" s="368" t="s">
        <v>624</v>
      </c>
    </row>
    <row r="20" spans="1:17" ht="27.75" customHeight="1" x14ac:dyDescent="0.15">
      <c r="A20" s="375"/>
      <c r="B20" s="375"/>
      <c r="C20" s="376"/>
      <c r="D20" s="377"/>
      <c r="E20" s="352"/>
      <c r="F20" s="362" t="s">
        <v>549</v>
      </c>
      <c r="G20" s="362" t="s">
        <v>625</v>
      </c>
      <c r="H20" s="363" t="s">
        <v>626</v>
      </c>
      <c r="I20" s="356" t="s">
        <v>453</v>
      </c>
      <c r="J20" s="364" t="s">
        <v>550</v>
      </c>
      <c r="K20" s="365" t="s">
        <v>525</v>
      </c>
      <c r="L20" s="366"/>
      <c r="M20" s="362" t="s">
        <v>627</v>
      </c>
      <c r="N20" s="362" t="s">
        <v>628</v>
      </c>
      <c r="O20" s="367" t="s">
        <v>453</v>
      </c>
      <c r="P20" s="364" t="s">
        <v>585</v>
      </c>
      <c r="Q20" s="368" t="s">
        <v>629</v>
      </c>
    </row>
    <row r="21" spans="1:17" ht="27.75" customHeight="1" x14ac:dyDescent="0.15">
      <c r="A21" s="375"/>
      <c r="B21" s="375"/>
      <c r="C21" s="376"/>
      <c r="D21" s="377"/>
      <c r="E21" s="352"/>
      <c r="F21" s="362" t="str">
        <f>F20</f>
        <v>ろう孔管理関連</v>
      </c>
      <c r="G21" s="362" t="s">
        <v>630</v>
      </c>
      <c r="H21" s="363" t="s">
        <v>626</v>
      </c>
      <c r="I21" s="356" t="s">
        <v>453</v>
      </c>
      <c r="J21" s="364" t="s">
        <v>550</v>
      </c>
      <c r="K21" s="365" t="s">
        <v>452</v>
      </c>
      <c r="L21" s="366"/>
      <c r="M21" s="362" t="s">
        <v>631</v>
      </c>
      <c r="N21" s="362" t="s">
        <v>632</v>
      </c>
      <c r="O21" s="367" t="s">
        <v>453</v>
      </c>
      <c r="P21" s="364" t="s">
        <v>592</v>
      </c>
      <c r="Q21" s="368" t="s">
        <v>633</v>
      </c>
    </row>
    <row r="22" spans="1:17" ht="27.75" customHeight="1" x14ac:dyDescent="0.15">
      <c r="A22" s="375"/>
      <c r="B22" s="375"/>
      <c r="C22" s="376"/>
      <c r="D22" s="377"/>
      <c r="E22" s="352"/>
      <c r="F22" s="362" t="s">
        <v>554</v>
      </c>
      <c r="G22" s="362" t="s">
        <v>634</v>
      </c>
      <c r="H22" s="363" t="s">
        <v>450</v>
      </c>
      <c r="I22" s="356" t="s">
        <v>453</v>
      </c>
      <c r="J22" s="364" t="s">
        <v>555</v>
      </c>
      <c r="K22" s="365" t="s">
        <v>525</v>
      </c>
      <c r="L22" s="366"/>
      <c r="M22" s="362" t="s">
        <v>635</v>
      </c>
      <c r="N22" s="369" t="s">
        <v>636</v>
      </c>
      <c r="O22" s="367" t="s">
        <v>453</v>
      </c>
      <c r="P22" s="364" t="s">
        <v>599</v>
      </c>
      <c r="Q22" s="368" t="s">
        <v>637</v>
      </c>
    </row>
    <row r="23" spans="1:17" ht="27.75" customHeight="1" x14ac:dyDescent="0.15">
      <c r="A23" s="375"/>
      <c r="B23" s="375"/>
      <c r="C23" s="376"/>
      <c r="D23" s="377"/>
      <c r="E23" s="352"/>
      <c r="F23" s="362" t="str">
        <f>F22</f>
        <v>栄養に係るカテーテル管理（中心静脈カテーテル管理）関連</v>
      </c>
      <c r="G23" s="362" t="s">
        <v>638</v>
      </c>
      <c r="H23" s="363" t="s">
        <v>623</v>
      </c>
      <c r="I23" s="356" t="s">
        <v>453</v>
      </c>
      <c r="J23" s="364" t="s">
        <v>555</v>
      </c>
      <c r="K23" s="365" t="s">
        <v>452</v>
      </c>
      <c r="L23" s="366"/>
      <c r="M23" s="362" t="s">
        <v>635</v>
      </c>
      <c r="N23" s="369" t="s">
        <v>639</v>
      </c>
      <c r="O23" s="367" t="s">
        <v>453</v>
      </c>
      <c r="P23" s="364" t="s">
        <v>599</v>
      </c>
      <c r="Q23" s="368" t="s">
        <v>640</v>
      </c>
    </row>
    <row r="24" spans="1:17" ht="27.75" customHeight="1" x14ac:dyDescent="0.15">
      <c r="A24" s="375"/>
      <c r="B24" s="375"/>
      <c r="C24" s="376"/>
      <c r="D24" s="377"/>
      <c r="E24" s="352"/>
      <c r="F24" s="362" t="s">
        <v>641</v>
      </c>
      <c r="G24" s="362" t="s">
        <v>642</v>
      </c>
      <c r="H24" s="363" t="s">
        <v>450</v>
      </c>
      <c r="I24" s="356" t="s">
        <v>453</v>
      </c>
      <c r="J24" s="364" t="s">
        <v>561</v>
      </c>
      <c r="K24" s="365" t="s">
        <v>525</v>
      </c>
      <c r="L24" s="366"/>
      <c r="M24" s="362" t="s">
        <v>635</v>
      </c>
      <c r="N24" s="369" t="s">
        <v>643</v>
      </c>
      <c r="O24" s="367" t="s">
        <v>453</v>
      </c>
      <c r="P24" s="364" t="s">
        <v>599</v>
      </c>
      <c r="Q24" s="368" t="s">
        <v>644</v>
      </c>
    </row>
    <row r="25" spans="1:17" ht="27.75" customHeight="1" x14ac:dyDescent="0.15">
      <c r="A25" s="375"/>
      <c r="B25" s="375"/>
      <c r="C25" s="376"/>
      <c r="D25" s="377"/>
      <c r="E25" s="352"/>
      <c r="F25" s="362" t="str">
        <f>F24</f>
        <v>栄養に係るカテーテル管理（末梢留置型中心静脈注射用カテーテル管理）関連</v>
      </c>
      <c r="G25" s="362" t="s">
        <v>645</v>
      </c>
      <c r="H25" s="363" t="s">
        <v>601</v>
      </c>
      <c r="I25" s="356" t="s">
        <v>453</v>
      </c>
      <c r="J25" s="364" t="s">
        <v>561</v>
      </c>
      <c r="K25" s="365" t="s">
        <v>452</v>
      </c>
      <c r="L25" s="366"/>
      <c r="M25" s="362" t="s">
        <v>635</v>
      </c>
      <c r="N25" s="369" t="s">
        <v>646</v>
      </c>
      <c r="O25" s="367" t="s">
        <v>453</v>
      </c>
      <c r="P25" s="364" t="s">
        <v>599</v>
      </c>
      <c r="Q25" s="368" t="s">
        <v>647</v>
      </c>
    </row>
    <row r="26" spans="1:17" ht="27.75" customHeight="1" x14ac:dyDescent="0.15">
      <c r="A26" s="375"/>
      <c r="B26" s="375"/>
      <c r="C26" s="376"/>
      <c r="D26" s="377"/>
      <c r="E26" s="352"/>
      <c r="F26" s="362" t="s">
        <v>648</v>
      </c>
      <c r="G26" s="362" t="s">
        <v>649</v>
      </c>
      <c r="H26" s="363" t="s">
        <v>650</v>
      </c>
      <c r="I26" s="356" t="s">
        <v>453</v>
      </c>
      <c r="J26" s="364" t="s">
        <v>567</v>
      </c>
      <c r="K26" s="365" t="s">
        <v>525</v>
      </c>
      <c r="L26" s="366"/>
      <c r="M26" s="362" t="s">
        <v>635</v>
      </c>
      <c r="N26" s="369" t="s">
        <v>651</v>
      </c>
      <c r="O26" s="367" t="s">
        <v>453</v>
      </c>
      <c r="P26" s="364" t="s">
        <v>599</v>
      </c>
      <c r="Q26" s="368" t="s">
        <v>652</v>
      </c>
    </row>
    <row r="27" spans="1:17" ht="27.75" customHeight="1" x14ac:dyDescent="0.15">
      <c r="A27" s="375"/>
      <c r="B27" s="375"/>
      <c r="C27" s="376"/>
      <c r="D27" s="377"/>
      <c r="E27" s="352"/>
      <c r="F27" s="362" t="str">
        <f>F26</f>
        <v>創傷管理関連</v>
      </c>
      <c r="G27" s="362" t="s">
        <v>653</v>
      </c>
      <c r="H27" s="363" t="s">
        <v>613</v>
      </c>
      <c r="I27" s="356" t="s">
        <v>453</v>
      </c>
      <c r="J27" s="364" t="s">
        <v>567</v>
      </c>
      <c r="K27" s="365" t="s">
        <v>452</v>
      </c>
      <c r="L27" s="366"/>
      <c r="M27" s="362" t="s">
        <v>654</v>
      </c>
      <c r="N27" s="362" t="s">
        <v>655</v>
      </c>
      <c r="O27" s="367" t="s">
        <v>453</v>
      </c>
      <c r="P27" s="364" t="s">
        <v>606</v>
      </c>
      <c r="Q27" s="368" t="s">
        <v>656</v>
      </c>
    </row>
    <row r="28" spans="1:17" ht="27.75" customHeight="1" x14ac:dyDescent="0.15">
      <c r="A28" s="375"/>
      <c r="B28" s="375"/>
      <c r="C28" s="376"/>
      <c r="D28" s="377"/>
      <c r="E28" s="352"/>
      <c r="F28" s="362" t="s">
        <v>657</v>
      </c>
      <c r="G28" s="362" t="s">
        <v>658</v>
      </c>
      <c r="H28" s="363" t="s">
        <v>545</v>
      </c>
      <c r="I28" s="356" t="s">
        <v>453</v>
      </c>
      <c r="J28" s="364" t="s">
        <v>573</v>
      </c>
      <c r="K28" s="365" t="s">
        <v>525</v>
      </c>
      <c r="L28" s="366"/>
      <c r="M28" s="362" t="s">
        <v>654</v>
      </c>
      <c r="N28" s="362" t="s">
        <v>659</v>
      </c>
      <c r="O28" s="367" t="s">
        <v>453</v>
      </c>
      <c r="P28" s="364" t="s">
        <v>606</v>
      </c>
      <c r="Q28" s="368" t="s">
        <v>660</v>
      </c>
    </row>
    <row r="29" spans="1:17" ht="27.75" customHeight="1" x14ac:dyDescent="0.15">
      <c r="A29" s="375"/>
      <c r="B29" s="375"/>
      <c r="C29" s="376"/>
      <c r="D29" s="377"/>
      <c r="E29" s="352"/>
      <c r="F29" s="362" t="str">
        <f>F28</f>
        <v>創部ドレーン管理関連</v>
      </c>
      <c r="G29" s="362" t="s">
        <v>661</v>
      </c>
      <c r="H29" s="363" t="s">
        <v>451</v>
      </c>
      <c r="I29" s="356" t="s">
        <v>453</v>
      </c>
      <c r="J29" s="364" t="s">
        <v>573</v>
      </c>
      <c r="K29" s="365" t="s">
        <v>452</v>
      </c>
      <c r="L29" s="366"/>
      <c r="M29" s="378" t="s">
        <v>654</v>
      </c>
      <c r="N29" s="378" t="s">
        <v>662</v>
      </c>
      <c r="O29" s="379" t="s">
        <v>453</v>
      </c>
      <c r="P29" s="380" t="s">
        <v>606</v>
      </c>
      <c r="Q29" s="381" t="s">
        <v>663</v>
      </c>
    </row>
    <row r="30" spans="1:17" ht="27.75" customHeight="1" x14ac:dyDescent="0.15">
      <c r="A30" s="375"/>
      <c r="B30" s="375"/>
      <c r="C30" s="376"/>
      <c r="D30" s="377"/>
      <c r="E30" s="352"/>
      <c r="F30" s="362" t="s">
        <v>664</v>
      </c>
      <c r="G30" s="362" t="s">
        <v>665</v>
      </c>
      <c r="H30" s="363" t="s">
        <v>623</v>
      </c>
      <c r="I30" s="356" t="s">
        <v>453</v>
      </c>
      <c r="J30" s="364" t="s">
        <v>580</v>
      </c>
      <c r="K30" s="365" t="s">
        <v>525</v>
      </c>
      <c r="L30" s="366"/>
      <c r="M30" s="372"/>
      <c r="N30" s="372"/>
      <c r="O30" s="373"/>
      <c r="P30" s="374"/>
      <c r="Q30" s="374"/>
    </row>
    <row r="31" spans="1:17" ht="27.75" customHeight="1" x14ac:dyDescent="0.15">
      <c r="E31" s="352"/>
      <c r="F31" s="362" t="str">
        <f>F30</f>
        <v>動脈血液ガス分析関連</v>
      </c>
      <c r="G31" s="362" t="s">
        <v>666</v>
      </c>
      <c r="H31" s="363" t="s">
        <v>451</v>
      </c>
      <c r="I31" s="356" t="s">
        <v>453</v>
      </c>
      <c r="J31" s="364" t="s">
        <v>580</v>
      </c>
      <c r="K31" s="365" t="s">
        <v>452</v>
      </c>
      <c r="L31" s="366"/>
      <c r="M31" s="375"/>
      <c r="N31" s="375"/>
      <c r="O31" s="376"/>
      <c r="P31" s="377"/>
      <c r="Q31" s="377"/>
    </row>
    <row r="32" spans="1:17" ht="27.75" customHeight="1" x14ac:dyDescent="0.15">
      <c r="E32" s="352"/>
      <c r="F32" s="362" t="s">
        <v>667</v>
      </c>
      <c r="G32" s="362" t="s">
        <v>668</v>
      </c>
      <c r="H32" s="363" t="s">
        <v>623</v>
      </c>
      <c r="I32" s="356" t="s">
        <v>453</v>
      </c>
      <c r="J32" s="364" t="s">
        <v>585</v>
      </c>
      <c r="K32" s="365" t="s">
        <v>525</v>
      </c>
      <c r="L32" s="366"/>
      <c r="M32" s="375"/>
      <c r="N32" s="375"/>
      <c r="O32" s="376"/>
      <c r="P32" s="377"/>
      <c r="Q32" s="377"/>
    </row>
    <row r="33" spans="5:17" ht="27.75" customHeight="1" x14ac:dyDescent="0.15">
      <c r="E33" s="352"/>
      <c r="F33" s="362" t="str">
        <f>F32</f>
        <v>感染に係る薬剤投与関連</v>
      </c>
      <c r="G33" s="362" t="s">
        <v>669</v>
      </c>
      <c r="H33" s="363" t="s">
        <v>619</v>
      </c>
      <c r="I33" s="356" t="s">
        <v>453</v>
      </c>
      <c r="J33" s="364" t="s">
        <v>585</v>
      </c>
      <c r="K33" s="365" t="s">
        <v>452</v>
      </c>
      <c r="L33" s="366"/>
      <c r="M33" s="375"/>
      <c r="N33" s="375"/>
      <c r="O33" s="376"/>
      <c r="P33" s="377"/>
      <c r="Q33" s="377"/>
    </row>
    <row r="34" spans="5:17" ht="27.75" customHeight="1" x14ac:dyDescent="0.15">
      <c r="E34" s="352"/>
      <c r="F34" s="362" t="s">
        <v>670</v>
      </c>
      <c r="G34" s="362" t="s">
        <v>671</v>
      </c>
      <c r="H34" s="363" t="s">
        <v>450</v>
      </c>
      <c r="I34" s="356" t="s">
        <v>453</v>
      </c>
      <c r="J34" s="364" t="s">
        <v>592</v>
      </c>
      <c r="K34" s="365" t="s">
        <v>525</v>
      </c>
      <c r="L34" s="366"/>
      <c r="M34" s="375"/>
      <c r="N34" s="375"/>
      <c r="O34" s="376"/>
      <c r="P34" s="377"/>
      <c r="Q34" s="377"/>
    </row>
    <row r="35" spans="5:17" ht="27.75" customHeight="1" x14ac:dyDescent="0.15">
      <c r="E35" s="352"/>
      <c r="F35" s="362" t="str">
        <f>F34</f>
        <v>血糖コントロールに係る薬剤投与関連</v>
      </c>
      <c r="G35" s="362" t="s">
        <v>672</v>
      </c>
      <c r="H35" s="363" t="s">
        <v>451</v>
      </c>
      <c r="I35" s="356" t="s">
        <v>453</v>
      </c>
      <c r="J35" s="364" t="s">
        <v>592</v>
      </c>
      <c r="K35" s="365" t="s">
        <v>452</v>
      </c>
      <c r="L35" s="366"/>
      <c r="M35" s="375"/>
      <c r="N35" s="375"/>
      <c r="O35" s="376"/>
      <c r="P35" s="377"/>
      <c r="Q35" s="377"/>
    </row>
    <row r="36" spans="5:17" ht="27.75" customHeight="1" x14ac:dyDescent="0.15">
      <c r="E36" s="352"/>
      <c r="F36" s="362" t="s">
        <v>673</v>
      </c>
      <c r="G36" s="362" t="s">
        <v>674</v>
      </c>
      <c r="H36" s="363" t="s">
        <v>613</v>
      </c>
      <c r="I36" s="356" t="s">
        <v>453</v>
      </c>
      <c r="J36" s="364" t="s">
        <v>599</v>
      </c>
      <c r="K36" s="365" t="s">
        <v>525</v>
      </c>
      <c r="L36" s="366"/>
      <c r="M36" s="375"/>
      <c r="N36" s="375"/>
      <c r="O36" s="376"/>
      <c r="P36" s="377"/>
      <c r="Q36" s="377"/>
    </row>
    <row r="37" spans="5:17" ht="27.75" customHeight="1" x14ac:dyDescent="0.15">
      <c r="E37" s="352"/>
      <c r="F37" s="362" t="str">
        <f>F36</f>
        <v>循環動態に係る薬剤投与関連</v>
      </c>
      <c r="G37" s="362" t="s">
        <v>675</v>
      </c>
      <c r="H37" s="363" t="s">
        <v>619</v>
      </c>
      <c r="I37" s="356" t="s">
        <v>453</v>
      </c>
      <c r="J37" s="364" t="s">
        <v>599</v>
      </c>
      <c r="K37" s="365" t="s">
        <v>452</v>
      </c>
      <c r="L37" s="366"/>
      <c r="M37" s="375"/>
      <c r="N37" s="375"/>
      <c r="O37" s="376"/>
      <c r="P37" s="377"/>
      <c r="Q37" s="377"/>
    </row>
    <row r="38" spans="5:17" ht="27.75" customHeight="1" x14ac:dyDescent="0.15">
      <c r="E38" s="352"/>
      <c r="F38" s="362" t="s">
        <v>676</v>
      </c>
      <c r="G38" s="362" t="s">
        <v>677</v>
      </c>
      <c r="H38" s="363" t="s">
        <v>450</v>
      </c>
      <c r="I38" s="356" t="s">
        <v>453</v>
      </c>
      <c r="J38" s="364" t="s">
        <v>606</v>
      </c>
      <c r="K38" s="365" t="s">
        <v>525</v>
      </c>
      <c r="L38" s="366"/>
      <c r="M38" s="375"/>
      <c r="N38" s="375"/>
      <c r="O38" s="376"/>
      <c r="P38" s="377"/>
      <c r="Q38" s="377"/>
    </row>
    <row r="39" spans="5:17" ht="27.75" customHeight="1" x14ac:dyDescent="0.15">
      <c r="E39" s="352"/>
      <c r="F39" s="378" t="str">
        <f>F38</f>
        <v>精神及び神経症状に係る薬剤投与関連</v>
      </c>
      <c r="G39" s="378" t="s">
        <v>678</v>
      </c>
      <c r="H39" s="383" t="s">
        <v>623</v>
      </c>
      <c r="I39" s="356" t="s">
        <v>453</v>
      </c>
      <c r="J39" s="380" t="s">
        <v>606</v>
      </c>
      <c r="K39" s="384" t="s">
        <v>452</v>
      </c>
      <c r="L39" s="366"/>
      <c r="M39" s="375"/>
      <c r="N39" s="375"/>
      <c r="O39" s="376"/>
      <c r="P39" s="377"/>
      <c r="Q39" s="377"/>
    </row>
  </sheetData>
  <sheetProtection sheet="1" objects="1" scenarios="1"/>
  <mergeCells count="3">
    <mergeCell ref="A1:D1"/>
    <mergeCell ref="F1:K1"/>
    <mergeCell ref="M1:Q1"/>
  </mergeCells>
  <phoneticPr fontId="1"/>
  <pageMargins left="1.0236220472440944" right="0.23622047244094491" top="0.74803149606299213" bottom="0.74803149606299213" header="0.31496062992125984" footer="0.31496062992125984"/>
  <pageSetup paperSize="8" scale="71" orientation="landscape" r:id="rId1"/>
  <headerFooter>
    <oddHeader>&amp;R&amp;F     &amp;D</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tabColor theme="9" tint="0.59999389629810485"/>
  </sheetPr>
  <dimension ref="B1:R48"/>
  <sheetViews>
    <sheetView topLeftCell="L1" workbookViewId="0">
      <selection activeCell="Q13" sqref="Q13"/>
    </sheetView>
  </sheetViews>
  <sheetFormatPr defaultRowHeight="13.5" x14ac:dyDescent="0.15"/>
  <cols>
    <col min="1" max="1" width="1.25" customWidth="1"/>
    <col min="2" max="2" width="9" style="313"/>
    <col min="3" max="3" width="1.25" style="313" customWidth="1"/>
    <col min="4" max="4" width="5.625" style="313" bestFit="1" customWidth="1"/>
    <col min="5" max="5" width="16.5" style="313" bestFit="1" customWidth="1"/>
    <col min="6" max="6" width="1.125" style="313" customWidth="1"/>
    <col min="7" max="7" width="2.875" style="313" bestFit="1" customWidth="1"/>
    <col min="8" max="8" width="33.125" style="313" bestFit="1" customWidth="1"/>
    <col min="9" max="9" width="1" style="313" customWidth="1"/>
    <col min="10" max="10" width="3.625" style="313" customWidth="1"/>
    <col min="11" max="11" width="104.375" style="313" bestFit="1" customWidth="1"/>
    <col min="12" max="12" width="3.375" style="313" customWidth="1"/>
    <col min="13" max="13" width="33.5" customWidth="1"/>
    <col min="15" max="15" width="9" customWidth="1"/>
    <col min="16" max="17" width="43.125" customWidth="1"/>
  </cols>
  <sheetData>
    <row r="1" spans="2:18" x14ac:dyDescent="0.15">
      <c r="B1" s="42" t="s">
        <v>47</v>
      </c>
      <c r="C1" s="42"/>
      <c r="D1" s="42"/>
      <c r="E1" s="42" t="s">
        <v>495</v>
      </c>
      <c r="F1" s="42"/>
      <c r="G1" s="42"/>
      <c r="H1" s="42" t="s">
        <v>679</v>
      </c>
      <c r="I1" s="42"/>
      <c r="J1" s="42"/>
      <c r="K1" s="42" t="s">
        <v>494</v>
      </c>
      <c r="L1" s="42"/>
      <c r="M1" s="478" t="s">
        <v>765</v>
      </c>
      <c r="O1" s="42"/>
      <c r="P1" s="42" t="s">
        <v>710</v>
      </c>
      <c r="Q1" s="42" t="s">
        <v>711</v>
      </c>
    </row>
    <row r="2" spans="2:18" x14ac:dyDescent="0.15">
      <c r="B2" s="40" t="s">
        <v>68</v>
      </c>
      <c r="D2" s="47" t="s">
        <v>159</v>
      </c>
      <c r="E2" s="44" t="s">
        <v>0</v>
      </c>
      <c r="G2" s="47" t="s">
        <v>128</v>
      </c>
      <c r="H2" s="44" t="s">
        <v>127</v>
      </c>
      <c r="K2" s="40" t="s">
        <v>233</v>
      </c>
      <c r="M2" s="40" t="s">
        <v>763</v>
      </c>
      <c r="O2" s="47">
        <v>1</v>
      </c>
      <c r="P2" s="412" t="s">
        <v>712</v>
      </c>
      <c r="Q2" s="44" t="s">
        <v>61</v>
      </c>
    </row>
    <row r="3" spans="2:18" s="112" customFormat="1" x14ac:dyDescent="0.15">
      <c r="B3" s="534" t="s">
        <v>69</v>
      </c>
      <c r="C3" s="142"/>
      <c r="D3" s="45" t="s">
        <v>160</v>
      </c>
      <c r="E3" s="46" t="s">
        <v>158</v>
      </c>
      <c r="F3" s="313"/>
      <c r="G3" s="39" t="s">
        <v>130</v>
      </c>
      <c r="H3" s="155" t="s">
        <v>129</v>
      </c>
      <c r="I3" s="142"/>
      <c r="J3" s="142"/>
      <c r="K3" s="534" t="s">
        <v>232</v>
      </c>
      <c r="L3" s="142"/>
      <c r="M3" s="43" t="s">
        <v>764</v>
      </c>
      <c r="O3" s="536">
        <v>2</v>
      </c>
      <c r="P3" s="535" t="s">
        <v>5</v>
      </c>
      <c r="Q3" s="537" t="s">
        <v>52</v>
      </c>
    </row>
    <row r="4" spans="2:18" x14ac:dyDescent="0.15">
      <c r="B4" s="43" t="s">
        <v>70</v>
      </c>
      <c r="G4" s="39" t="s">
        <v>132</v>
      </c>
      <c r="H4" s="155" t="s">
        <v>131</v>
      </c>
      <c r="K4" s="43" t="s">
        <v>193</v>
      </c>
      <c r="M4" s="43"/>
      <c r="O4" s="39">
        <v>3</v>
      </c>
      <c r="P4" s="48" t="s">
        <v>6</v>
      </c>
      <c r="Q4" s="155" t="s">
        <v>53</v>
      </c>
    </row>
    <row r="5" spans="2:18" x14ac:dyDescent="0.15">
      <c r="B5" s="43" t="s">
        <v>71</v>
      </c>
      <c r="G5" s="39" t="s">
        <v>134</v>
      </c>
      <c r="H5" s="155" t="s">
        <v>133</v>
      </c>
      <c r="K5" s="43" t="s">
        <v>194</v>
      </c>
      <c r="M5" s="43"/>
      <c r="O5" s="39">
        <v>4</v>
      </c>
      <c r="P5" s="48" t="s">
        <v>7</v>
      </c>
      <c r="Q5" s="155" t="s">
        <v>54</v>
      </c>
    </row>
    <row r="6" spans="2:18" x14ac:dyDescent="0.15">
      <c r="B6" s="43" t="s">
        <v>72</v>
      </c>
      <c r="D6" s="142"/>
      <c r="E6" s="142"/>
      <c r="F6" s="142"/>
      <c r="G6" s="39" t="s">
        <v>136</v>
      </c>
      <c r="H6" s="155" t="s">
        <v>135</v>
      </c>
      <c r="K6" s="43" t="s">
        <v>195</v>
      </c>
      <c r="L6" s="476"/>
      <c r="M6" s="535"/>
      <c r="O6" s="39">
        <v>5</v>
      </c>
      <c r="P6" s="48" t="s">
        <v>713</v>
      </c>
      <c r="Q6" s="155" t="s">
        <v>55</v>
      </c>
    </row>
    <row r="7" spans="2:18" s="112" customFormat="1" ht="27" x14ac:dyDescent="0.15">
      <c r="B7" s="534" t="s">
        <v>73</v>
      </c>
      <c r="C7" s="142"/>
      <c r="D7" s="313"/>
      <c r="E7" s="313"/>
      <c r="F7" s="313"/>
      <c r="G7" s="39" t="s">
        <v>138</v>
      </c>
      <c r="H7" s="155" t="s">
        <v>137</v>
      </c>
      <c r="I7" s="142"/>
      <c r="J7" s="142"/>
      <c r="K7" s="534" t="s">
        <v>231</v>
      </c>
      <c r="L7" s="142"/>
      <c r="M7" s="43"/>
      <c r="O7" s="536">
        <v>7</v>
      </c>
      <c r="P7" s="535" t="s">
        <v>10</v>
      </c>
      <c r="Q7" s="537" t="s">
        <v>57</v>
      </c>
    </row>
    <row r="8" spans="2:18" x14ac:dyDescent="0.15">
      <c r="B8" s="43" t="s">
        <v>74</v>
      </c>
      <c r="D8" s="142"/>
      <c r="E8" s="142"/>
      <c r="F8" s="142"/>
      <c r="G8" s="45" t="s">
        <v>140</v>
      </c>
      <c r="H8" s="46" t="s">
        <v>139</v>
      </c>
      <c r="K8" s="43" t="s">
        <v>196</v>
      </c>
      <c r="L8" s="476"/>
      <c r="M8" s="535"/>
      <c r="O8" s="39">
        <v>8</v>
      </c>
      <c r="P8" s="48" t="s">
        <v>11</v>
      </c>
      <c r="Q8" s="155" t="s">
        <v>58</v>
      </c>
    </row>
    <row r="9" spans="2:18" s="112" customFormat="1" x14ac:dyDescent="0.15">
      <c r="B9" s="534" t="s">
        <v>75</v>
      </c>
      <c r="C9" s="142"/>
      <c r="D9" s="313"/>
      <c r="E9" s="313"/>
      <c r="F9" s="313"/>
      <c r="G9" s="313"/>
      <c r="H9" s="313"/>
      <c r="I9" s="142"/>
      <c r="J9" s="142"/>
      <c r="K9" s="534" t="s">
        <v>197</v>
      </c>
      <c r="L9" s="142"/>
      <c r="M9" s="43"/>
      <c r="O9" s="538">
        <v>10</v>
      </c>
      <c r="P9" s="539" t="s">
        <v>13</v>
      </c>
      <c r="Q9" s="540" t="s">
        <v>60</v>
      </c>
    </row>
    <row r="10" spans="2:18" x14ac:dyDescent="0.15">
      <c r="B10" s="43" t="s">
        <v>76</v>
      </c>
      <c r="K10" s="43" t="s">
        <v>198</v>
      </c>
      <c r="L10" s="476"/>
      <c r="M10" s="43"/>
      <c r="O10" s="39">
        <v>11</v>
      </c>
      <c r="P10" s="48" t="s">
        <v>14</v>
      </c>
      <c r="Q10" s="155" t="s">
        <v>62</v>
      </c>
    </row>
    <row r="11" spans="2:18" x14ac:dyDescent="0.15">
      <c r="B11" s="43" t="s">
        <v>77</v>
      </c>
      <c r="K11" s="43" t="s">
        <v>199</v>
      </c>
      <c r="L11" s="476"/>
      <c r="M11" s="41"/>
      <c r="O11" s="39">
        <v>12</v>
      </c>
      <c r="P11" s="48" t="s">
        <v>15</v>
      </c>
      <c r="Q11" s="155" t="s">
        <v>63</v>
      </c>
    </row>
    <row r="12" spans="2:18" x14ac:dyDescent="0.15">
      <c r="B12" s="43" t="s">
        <v>78</v>
      </c>
      <c r="K12" s="43" t="s">
        <v>200</v>
      </c>
      <c r="L12" s="476"/>
      <c r="M12" s="48"/>
      <c r="O12" s="39">
        <v>13</v>
      </c>
      <c r="P12" s="48" t="s">
        <v>16</v>
      </c>
      <c r="Q12" s="155" t="s">
        <v>64</v>
      </c>
    </row>
    <row r="13" spans="2:18" x14ac:dyDescent="0.15">
      <c r="B13" s="43" t="s">
        <v>79</v>
      </c>
      <c r="K13" s="43" t="s">
        <v>201</v>
      </c>
      <c r="M13" s="48"/>
      <c r="O13" s="45">
        <v>14</v>
      </c>
      <c r="P13" s="413" t="s">
        <v>17</v>
      </c>
      <c r="Q13" s="46" t="s">
        <v>65</v>
      </c>
    </row>
    <row r="14" spans="2:18" ht="27" x14ac:dyDescent="0.15">
      <c r="B14" s="43" t="s">
        <v>80</v>
      </c>
      <c r="K14" s="43" t="s">
        <v>202</v>
      </c>
      <c r="M14" s="48"/>
      <c r="O14" s="528">
        <v>6</v>
      </c>
      <c r="P14" s="529" t="s">
        <v>714</v>
      </c>
      <c r="Q14" s="530" t="s">
        <v>56</v>
      </c>
      <c r="R14" t="s">
        <v>809</v>
      </c>
    </row>
    <row r="15" spans="2:18" x14ac:dyDescent="0.15">
      <c r="B15" s="43" t="s">
        <v>81</v>
      </c>
      <c r="K15" s="43" t="s">
        <v>203</v>
      </c>
      <c r="M15" s="48"/>
      <c r="O15" s="531">
        <v>9</v>
      </c>
      <c r="P15" s="532" t="s">
        <v>12</v>
      </c>
      <c r="Q15" s="533" t="s">
        <v>59</v>
      </c>
      <c r="R15" t="s">
        <v>809</v>
      </c>
    </row>
    <row r="16" spans="2:18" x14ac:dyDescent="0.15">
      <c r="B16" s="43" t="s">
        <v>82</v>
      </c>
      <c r="K16" s="43" t="s">
        <v>204</v>
      </c>
    </row>
    <row r="17" spans="2:11" x14ac:dyDescent="0.15">
      <c r="B17" s="43" t="s">
        <v>83</v>
      </c>
      <c r="K17" s="43" t="s">
        <v>205</v>
      </c>
    </row>
    <row r="18" spans="2:11" x14ac:dyDescent="0.15">
      <c r="B18" s="43" t="s">
        <v>84</v>
      </c>
      <c r="K18" s="43" t="s">
        <v>206</v>
      </c>
    </row>
    <row r="19" spans="2:11" x14ac:dyDescent="0.15">
      <c r="B19" s="43" t="s">
        <v>85</v>
      </c>
      <c r="K19" s="43" t="s">
        <v>207</v>
      </c>
    </row>
    <row r="20" spans="2:11" x14ac:dyDescent="0.15">
      <c r="B20" s="43" t="s">
        <v>86</v>
      </c>
      <c r="K20" s="43" t="s">
        <v>230</v>
      </c>
    </row>
    <row r="21" spans="2:11" x14ac:dyDescent="0.15">
      <c r="B21" s="43" t="s">
        <v>87</v>
      </c>
      <c r="K21" s="43" t="s">
        <v>208</v>
      </c>
    </row>
    <row r="22" spans="2:11" x14ac:dyDescent="0.15">
      <c r="B22" s="43" t="s">
        <v>88</v>
      </c>
      <c r="K22" s="43" t="s">
        <v>209</v>
      </c>
    </row>
    <row r="23" spans="2:11" x14ac:dyDescent="0.15">
      <c r="B23" s="43" t="s">
        <v>89</v>
      </c>
      <c r="K23" s="43" t="s">
        <v>210</v>
      </c>
    </row>
    <row r="24" spans="2:11" x14ac:dyDescent="0.15">
      <c r="B24" s="43" t="s">
        <v>90</v>
      </c>
      <c r="J24" s="313" t="s">
        <v>319</v>
      </c>
      <c r="K24" s="316" t="s">
        <v>812</v>
      </c>
    </row>
    <row r="25" spans="2:11" x14ac:dyDescent="0.15">
      <c r="B25" s="43" t="s">
        <v>91</v>
      </c>
      <c r="J25" s="48"/>
      <c r="K25" s="48"/>
    </row>
    <row r="26" spans="2:11" x14ac:dyDescent="0.15">
      <c r="B26" s="43" t="s">
        <v>92</v>
      </c>
      <c r="J26" s="48"/>
      <c r="K26" s="48"/>
    </row>
    <row r="27" spans="2:11" x14ac:dyDescent="0.15">
      <c r="B27" s="43" t="s">
        <v>93</v>
      </c>
      <c r="J27" s="48"/>
      <c r="K27" s="48"/>
    </row>
    <row r="28" spans="2:11" x14ac:dyDescent="0.15">
      <c r="B28" s="43" t="s">
        <v>94</v>
      </c>
      <c r="J28" s="48"/>
      <c r="K28" s="48"/>
    </row>
    <row r="29" spans="2:11" x14ac:dyDescent="0.15">
      <c r="B29" s="43" t="s">
        <v>95</v>
      </c>
      <c r="J29" s="48"/>
      <c r="K29" s="48"/>
    </row>
    <row r="30" spans="2:11" x14ac:dyDescent="0.15">
      <c r="B30" s="43" t="s">
        <v>96</v>
      </c>
    </row>
    <row r="31" spans="2:11" x14ac:dyDescent="0.15">
      <c r="B31" s="43" t="s">
        <v>97</v>
      </c>
    </row>
    <row r="32" spans="2:11" x14ac:dyDescent="0.15">
      <c r="B32" s="43" t="s">
        <v>98</v>
      </c>
    </row>
    <row r="33" spans="2:2" x14ac:dyDescent="0.15">
      <c r="B33" s="43" t="s">
        <v>99</v>
      </c>
    </row>
    <row r="34" spans="2:2" x14ac:dyDescent="0.15">
      <c r="B34" s="43" t="s">
        <v>100</v>
      </c>
    </row>
    <row r="35" spans="2:2" x14ac:dyDescent="0.15">
      <c r="B35" s="43" t="s">
        <v>101</v>
      </c>
    </row>
    <row r="36" spans="2:2" x14ac:dyDescent="0.15">
      <c r="B36" s="43" t="s">
        <v>102</v>
      </c>
    </row>
    <row r="37" spans="2:2" x14ac:dyDescent="0.15">
      <c r="B37" s="43" t="s">
        <v>103</v>
      </c>
    </row>
    <row r="38" spans="2:2" x14ac:dyDescent="0.15">
      <c r="B38" s="43" t="s">
        <v>104</v>
      </c>
    </row>
    <row r="39" spans="2:2" x14ac:dyDescent="0.15">
      <c r="B39" s="43" t="s">
        <v>105</v>
      </c>
    </row>
    <row r="40" spans="2:2" x14ac:dyDescent="0.15">
      <c r="B40" s="43" t="s">
        <v>106</v>
      </c>
    </row>
    <row r="41" spans="2:2" x14ac:dyDescent="0.15">
      <c r="B41" s="43" t="s">
        <v>107</v>
      </c>
    </row>
    <row r="42" spans="2:2" x14ac:dyDescent="0.15">
      <c r="B42" s="43" t="s">
        <v>108</v>
      </c>
    </row>
    <row r="43" spans="2:2" x14ac:dyDescent="0.15">
      <c r="B43" s="43" t="s">
        <v>109</v>
      </c>
    </row>
    <row r="44" spans="2:2" x14ac:dyDescent="0.15">
      <c r="B44" s="43" t="s">
        <v>110</v>
      </c>
    </row>
    <row r="45" spans="2:2" x14ac:dyDescent="0.15">
      <c r="B45" s="43" t="s">
        <v>111</v>
      </c>
    </row>
    <row r="46" spans="2:2" x14ac:dyDescent="0.15">
      <c r="B46" s="43" t="s">
        <v>112</v>
      </c>
    </row>
    <row r="47" spans="2:2" x14ac:dyDescent="0.15">
      <c r="B47" s="43" t="s">
        <v>113</v>
      </c>
    </row>
    <row r="48" spans="2:2" x14ac:dyDescent="0.15">
      <c r="B48" s="41" t="s">
        <v>114</v>
      </c>
    </row>
  </sheetData>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1">
    <tabColor rgb="FFFF0000"/>
    <pageSetUpPr fitToPage="1"/>
  </sheetPr>
  <dimension ref="A1:D24"/>
  <sheetViews>
    <sheetView showGridLines="0" tabSelected="1" view="pageBreakPreview" zoomScaleNormal="100" zoomScaleSheetLayoutView="100" workbookViewId="0"/>
  </sheetViews>
  <sheetFormatPr defaultColWidth="9" defaultRowHeight="13.5" x14ac:dyDescent="0.15"/>
  <cols>
    <col min="1" max="1" width="3.375" style="69" customWidth="1"/>
    <col min="2" max="2" width="7.125" style="73" bestFit="1" customWidth="1"/>
    <col min="3" max="3" width="28" style="69" customWidth="1"/>
    <col min="4" max="4" width="80.5" style="69" customWidth="1"/>
    <col min="5" max="16384" width="9" style="69"/>
  </cols>
  <sheetData>
    <row r="1" spans="1:4" s="475" customFormat="1" x14ac:dyDescent="0.15">
      <c r="A1" s="156"/>
    </row>
    <row r="2" spans="1:4" s="475" customFormat="1" ht="24" customHeight="1" x14ac:dyDescent="0.15">
      <c r="B2" s="546" t="s">
        <v>749</v>
      </c>
      <c r="C2" s="546"/>
      <c r="D2" s="546"/>
    </row>
    <row r="3" spans="1:4" s="475" customFormat="1" ht="24.75" customHeight="1" x14ac:dyDescent="0.15"/>
    <row r="4" spans="1:4" s="475" customFormat="1" ht="27" hidden="1" customHeight="1" x14ac:dyDescent="0.15">
      <c r="B4" s="550" t="s">
        <v>344</v>
      </c>
      <c r="C4" s="550"/>
      <c r="D4" s="550"/>
    </row>
    <row r="5" spans="1:4" s="475" customFormat="1" ht="27" customHeight="1" x14ac:dyDescent="0.15">
      <c r="B5" s="550" t="s">
        <v>783</v>
      </c>
      <c r="C5" s="550"/>
      <c r="D5" s="550"/>
    </row>
    <row r="6" spans="1:4" s="475" customFormat="1" x14ac:dyDescent="0.15"/>
    <row r="7" spans="1:4" s="475" customFormat="1" ht="19.5" customHeight="1" x14ac:dyDescent="0.15">
      <c r="B7" s="550" t="s">
        <v>343</v>
      </c>
      <c r="C7" s="550"/>
      <c r="D7" s="550"/>
    </row>
    <row r="8" spans="1:4" s="475" customFormat="1" ht="19.5" customHeight="1" x14ac:dyDescent="0.15">
      <c r="B8" s="157" t="s">
        <v>750</v>
      </c>
      <c r="C8" s="555" t="s">
        <v>744</v>
      </c>
      <c r="D8" s="555"/>
    </row>
    <row r="9" spans="1:4" s="475" customFormat="1" ht="19.5" customHeight="1" x14ac:dyDescent="0.15">
      <c r="B9" s="158" t="s">
        <v>751</v>
      </c>
      <c r="C9" s="555" t="s">
        <v>752</v>
      </c>
      <c r="D9" s="555"/>
    </row>
    <row r="10" spans="1:4" s="475" customFormat="1" x14ac:dyDescent="0.15"/>
    <row r="11" spans="1:4" s="475" customFormat="1" ht="27" customHeight="1" x14ac:dyDescent="0.15">
      <c r="B11" s="550" t="s">
        <v>293</v>
      </c>
      <c r="C11" s="550"/>
      <c r="D11" s="550"/>
    </row>
    <row r="12" spans="1:4" s="475" customFormat="1" ht="27" customHeight="1" x14ac:dyDescent="0.15">
      <c r="B12" s="553" t="s">
        <v>270</v>
      </c>
      <c r="C12" s="554"/>
      <c r="D12" s="554"/>
    </row>
    <row r="13" spans="1:4" s="475" customFormat="1" ht="24.75" customHeight="1" x14ac:dyDescent="0.15"/>
    <row r="14" spans="1:4" s="475" customFormat="1" ht="27" x14ac:dyDescent="0.15">
      <c r="B14" s="87" t="s">
        <v>342</v>
      </c>
      <c r="C14" s="77" t="s">
        <v>171</v>
      </c>
      <c r="D14" s="70" t="s">
        <v>174</v>
      </c>
    </row>
    <row r="15" spans="1:4" s="475" customFormat="1" ht="22.5" customHeight="1" x14ac:dyDescent="0.15">
      <c r="B15" s="88"/>
      <c r="C15" s="78" t="s">
        <v>172</v>
      </c>
      <c r="D15" s="474" t="s">
        <v>753</v>
      </c>
    </row>
    <row r="16" spans="1:4" s="475" customFormat="1" ht="22.5" customHeight="1" x14ac:dyDescent="0.15">
      <c r="B16" s="89" t="s">
        <v>340</v>
      </c>
      <c r="C16" s="79" t="s">
        <v>348</v>
      </c>
      <c r="D16" s="547" t="s">
        <v>754</v>
      </c>
    </row>
    <row r="17" spans="2:4" s="475" customFormat="1" ht="22.5" customHeight="1" x14ac:dyDescent="0.15">
      <c r="B17" s="90" t="s">
        <v>340</v>
      </c>
      <c r="C17" s="80" t="s">
        <v>173</v>
      </c>
      <c r="D17" s="548"/>
    </row>
    <row r="18" spans="2:4" s="475" customFormat="1" ht="22.5" customHeight="1" x14ac:dyDescent="0.15">
      <c r="B18" s="92" t="s">
        <v>341</v>
      </c>
      <c r="C18" s="84" t="s">
        <v>349</v>
      </c>
      <c r="D18" s="551" t="s">
        <v>811</v>
      </c>
    </row>
    <row r="19" spans="2:4" s="475" customFormat="1" ht="22.5" customHeight="1" x14ac:dyDescent="0.15">
      <c r="B19" s="91" t="s">
        <v>341</v>
      </c>
      <c r="C19" s="85" t="s">
        <v>244</v>
      </c>
      <c r="D19" s="552"/>
    </row>
    <row r="20" spans="2:4" s="475" customFormat="1" ht="22.5" customHeight="1" x14ac:dyDescent="0.15">
      <c r="B20" s="90" t="s">
        <v>341</v>
      </c>
      <c r="C20" s="86" t="s">
        <v>755</v>
      </c>
      <c r="D20" s="93" t="s">
        <v>756</v>
      </c>
    </row>
    <row r="21" spans="2:4" s="475" customFormat="1" ht="22.5" customHeight="1" x14ac:dyDescent="0.15">
      <c r="B21" s="89" t="s">
        <v>340</v>
      </c>
      <c r="C21" s="81" t="s">
        <v>192</v>
      </c>
      <c r="D21" s="547" t="s">
        <v>784</v>
      </c>
    </row>
    <row r="22" spans="2:4" s="475" customFormat="1" ht="22.5" customHeight="1" x14ac:dyDescent="0.15">
      <c r="B22" s="91" t="s">
        <v>340</v>
      </c>
      <c r="C22" s="82" t="s">
        <v>757</v>
      </c>
      <c r="D22" s="549"/>
    </row>
    <row r="23" spans="2:4" s="475" customFormat="1" ht="22.5" customHeight="1" x14ac:dyDescent="0.15">
      <c r="B23" s="91" t="s">
        <v>340</v>
      </c>
      <c r="C23" s="82" t="s">
        <v>758</v>
      </c>
      <c r="D23" s="549"/>
    </row>
    <row r="24" spans="2:4" s="475" customFormat="1" ht="22.5" customHeight="1" x14ac:dyDescent="0.15">
      <c r="B24" s="90" t="s">
        <v>340</v>
      </c>
      <c r="C24" s="83" t="s">
        <v>333</v>
      </c>
      <c r="D24" s="548"/>
    </row>
  </sheetData>
  <sheetProtection sheet="1" objects="1" scenarios="1"/>
  <mergeCells count="11">
    <mergeCell ref="B2:D2"/>
    <mergeCell ref="D16:D17"/>
    <mergeCell ref="D21:D24"/>
    <mergeCell ref="B4:D4"/>
    <mergeCell ref="B7:D7"/>
    <mergeCell ref="B11:D11"/>
    <mergeCell ref="D18:D19"/>
    <mergeCell ref="B12:D12"/>
    <mergeCell ref="C8:D8"/>
    <mergeCell ref="C9:D9"/>
    <mergeCell ref="B5:D5"/>
  </mergeCells>
  <phoneticPr fontId="1"/>
  <pageMargins left="0.7" right="0.2" top="0.75" bottom="0.75" header="0.3" footer="0.3"/>
  <pageSetup paperSize="9" scale="81"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tabColor rgb="FFFFFF00"/>
    <pageSetUpPr fitToPage="1"/>
  </sheetPr>
  <dimension ref="A1:U183"/>
  <sheetViews>
    <sheetView showGridLines="0" zoomScale="90" zoomScaleNormal="90" workbookViewId="0">
      <pane ySplit="5" topLeftCell="A6" activePane="bottomLeft" state="frozen"/>
      <selection activeCell="E8" sqref="E8:L8"/>
      <selection pane="bottomLeft" activeCell="P103" sqref="P103"/>
    </sheetView>
  </sheetViews>
  <sheetFormatPr defaultColWidth="9" defaultRowHeight="18.75" customHeight="1" x14ac:dyDescent="0.15"/>
  <cols>
    <col min="1" max="1" width="6.625" customWidth="1"/>
    <col min="2" max="2" width="12.875" customWidth="1"/>
    <col min="3" max="3" width="11.5" customWidth="1"/>
    <col min="4" max="4" width="17.625" style="2" customWidth="1"/>
    <col min="5" max="15" width="9.625" customWidth="1"/>
    <col min="16" max="16" width="23.5" style="112" customWidth="1"/>
    <col min="17" max="17" width="3.625" style="112" hidden="1" customWidth="1"/>
    <col min="18" max="18" width="69.5" style="112" hidden="1" customWidth="1"/>
  </cols>
  <sheetData>
    <row r="1" spans="1:18" s="125" customFormat="1" ht="24" x14ac:dyDescent="0.15">
      <c r="A1" s="121" t="s">
        <v>365</v>
      </c>
      <c r="B1" s="122"/>
      <c r="C1" s="122"/>
      <c r="D1" s="123"/>
      <c r="E1" s="122"/>
      <c r="F1" s="122"/>
      <c r="G1" s="122"/>
      <c r="H1" s="122"/>
      <c r="I1" s="122"/>
      <c r="J1" s="122"/>
      <c r="K1" s="122"/>
      <c r="L1" s="122"/>
      <c r="M1" s="122"/>
      <c r="N1" s="122"/>
      <c r="O1" s="122"/>
      <c r="P1" s="222"/>
      <c r="Q1" s="124"/>
      <c r="R1" s="124"/>
    </row>
    <row r="2" spans="1:18" ht="14.25" customHeight="1" x14ac:dyDescent="0.15"/>
    <row r="3" spans="1:18" ht="14.25" customHeight="1" x14ac:dyDescent="0.15">
      <c r="B3" s="37"/>
      <c r="C3" s="56" t="s">
        <v>144</v>
      </c>
      <c r="E3" s="708"/>
      <c r="F3" s="708"/>
      <c r="G3" s="708"/>
      <c r="H3" s="708"/>
      <c r="I3" s="708"/>
      <c r="J3" s="708"/>
      <c r="K3" s="708"/>
      <c r="L3" s="708"/>
      <c r="M3" s="708"/>
      <c r="N3" s="708"/>
      <c r="O3" s="708"/>
      <c r="P3" s="708"/>
    </row>
    <row r="4" spans="1:18" ht="14.25" customHeight="1" x14ac:dyDescent="0.15">
      <c r="B4" s="38"/>
      <c r="C4" s="56" t="s">
        <v>145</v>
      </c>
      <c r="E4" s="708"/>
      <c r="F4" s="708"/>
      <c r="G4" s="708"/>
      <c r="H4" s="708"/>
      <c r="I4" s="708"/>
      <c r="J4" s="708"/>
      <c r="K4" s="708"/>
      <c r="L4" s="708"/>
      <c r="M4" s="708"/>
      <c r="N4" s="708"/>
      <c r="O4" s="708"/>
      <c r="P4" s="708"/>
    </row>
    <row r="5" spans="1:18" ht="14.25" customHeight="1" x14ac:dyDescent="0.15"/>
    <row r="6" spans="1:18" ht="18.75" customHeight="1" x14ac:dyDescent="0.15">
      <c r="A6" s="12" t="s">
        <v>126</v>
      </c>
      <c r="B6" s="13"/>
      <c r="C6" s="13"/>
      <c r="D6" s="18"/>
      <c r="E6" s="13"/>
      <c r="F6" s="13"/>
      <c r="G6" s="13"/>
      <c r="H6" s="13"/>
      <c r="I6" s="13"/>
      <c r="J6" s="13"/>
      <c r="K6" s="13"/>
      <c r="L6" s="13"/>
      <c r="M6" s="13"/>
      <c r="N6" s="13"/>
      <c r="O6" s="13"/>
      <c r="P6" s="223"/>
    </row>
    <row r="7" spans="1:18" ht="9" customHeight="1" x14ac:dyDescent="0.15"/>
    <row r="8" spans="1:18" ht="18.75" customHeight="1" x14ac:dyDescent="0.15">
      <c r="D8" s="203" t="s">
        <v>45</v>
      </c>
      <c r="E8" s="716"/>
      <c r="F8" s="717"/>
      <c r="G8" s="717"/>
      <c r="H8" s="717"/>
      <c r="I8" s="717"/>
      <c r="J8" s="717"/>
      <c r="K8" s="717"/>
      <c r="L8" s="718"/>
      <c r="M8" s="23"/>
    </row>
    <row r="9" spans="1:18" ht="18.75" customHeight="1" x14ac:dyDescent="0.15">
      <c r="D9" s="438" t="s">
        <v>157</v>
      </c>
      <c r="E9" s="710"/>
      <c r="F9" s="711"/>
      <c r="G9" s="711"/>
      <c r="H9" s="711"/>
      <c r="I9" s="711"/>
      <c r="J9" s="711"/>
      <c r="K9" s="711"/>
      <c r="L9" s="712"/>
      <c r="M9" s="23"/>
    </row>
    <row r="10" spans="1:18" ht="15.75" hidden="1" customHeight="1" x14ac:dyDescent="0.15">
      <c r="D10" s="585" t="s">
        <v>772</v>
      </c>
      <c r="E10" s="496" t="s">
        <v>770</v>
      </c>
      <c r="F10" s="556"/>
      <c r="G10" s="556"/>
      <c r="H10" s="556"/>
      <c r="I10" s="62" t="s">
        <v>771</v>
      </c>
      <c r="J10" s="556"/>
      <c r="K10" s="556"/>
      <c r="L10" s="557"/>
    </row>
    <row r="11" spans="1:18" ht="18.75" hidden="1" customHeight="1" x14ac:dyDescent="0.15">
      <c r="D11" s="586"/>
      <c r="E11" s="479" t="s">
        <v>118</v>
      </c>
      <c r="F11" s="720"/>
      <c r="G11" s="720"/>
      <c r="H11" s="720"/>
      <c r="I11" s="480" t="s">
        <v>119</v>
      </c>
      <c r="J11" s="720"/>
      <c r="K11" s="720"/>
      <c r="L11" s="721"/>
    </row>
    <row r="12" spans="1:18" ht="18.75" hidden="1" customHeight="1" x14ac:dyDescent="0.15">
      <c r="D12" s="477" t="s">
        <v>766</v>
      </c>
      <c r="E12" s="558"/>
      <c r="F12" s="559"/>
      <c r="G12" s="559"/>
      <c r="H12" s="559"/>
      <c r="I12" s="559"/>
      <c r="J12" s="559"/>
      <c r="K12" s="559"/>
      <c r="L12" s="560"/>
      <c r="O12" s="112"/>
      <c r="Q12"/>
      <c r="R12"/>
    </row>
    <row r="13" spans="1:18" ht="18.75" hidden="1" customHeight="1" x14ac:dyDescent="0.15">
      <c r="D13" s="202" t="s">
        <v>143</v>
      </c>
      <c r="E13" s="713"/>
      <c r="F13" s="714"/>
      <c r="G13" s="714"/>
      <c r="H13" s="714"/>
      <c r="I13" s="714"/>
      <c r="J13" s="714"/>
      <c r="K13" s="714"/>
      <c r="L13" s="715"/>
      <c r="M13" s="22"/>
      <c r="N13" s="4"/>
      <c r="O13" s="4"/>
      <c r="P13" s="224"/>
    </row>
    <row r="14" spans="1:18" ht="9" customHeight="1" x14ac:dyDescent="0.15"/>
    <row r="15" spans="1:18" ht="18.75" customHeight="1" x14ac:dyDescent="0.15">
      <c r="A15" s="12" t="s">
        <v>269</v>
      </c>
      <c r="B15" s="13"/>
      <c r="C15" s="13"/>
      <c r="D15" s="18"/>
      <c r="E15" s="13"/>
      <c r="F15" s="13"/>
      <c r="G15" s="13"/>
      <c r="H15" s="13"/>
      <c r="I15" s="13"/>
      <c r="J15" s="13"/>
      <c r="K15" s="13"/>
      <c r="L15" s="13"/>
      <c r="M15" s="13"/>
      <c r="N15" s="13"/>
      <c r="O15" s="13"/>
      <c r="P15" s="223"/>
    </row>
    <row r="16" spans="1:18" ht="9" customHeight="1" x14ac:dyDescent="0.15"/>
    <row r="17" spans="1:18" ht="18.75" customHeight="1" x14ac:dyDescent="0.15">
      <c r="A17" s="132">
        <v>1</v>
      </c>
      <c r="B17" s="638" t="s">
        <v>790</v>
      </c>
      <c r="C17" s="639"/>
      <c r="D17" s="460" t="s">
        <v>407</v>
      </c>
      <c r="E17" s="719"/>
      <c r="F17" s="556"/>
      <c r="G17" s="556"/>
      <c r="H17" s="556"/>
      <c r="I17" s="556"/>
      <c r="J17" s="556"/>
      <c r="K17" s="556"/>
      <c r="L17" s="557"/>
      <c r="M17" s="23"/>
    </row>
    <row r="18" spans="1:18" ht="18.75" customHeight="1" x14ac:dyDescent="0.15">
      <c r="B18" s="640"/>
      <c r="C18" s="641"/>
      <c r="D18" s="459" t="s">
        <v>408</v>
      </c>
      <c r="E18" s="644"/>
      <c r="F18" s="645"/>
      <c r="G18" s="645"/>
      <c r="H18" s="645"/>
      <c r="I18" s="645"/>
      <c r="J18" s="645"/>
      <c r="K18" s="645"/>
      <c r="L18" s="646"/>
      <c r="M18" s="23"/>
    </row>
    <row r="19" spans="1:18" ht="18.75" customHeight="1" x14ac:dyDescent="0.15">
      <c r="B19" s="640"/>
      <c r="C19" s="641"/>
      <c r="D19" s="57" t="s">
        <v>146</v>
      </c>
      <c r="E19" s="719"/>
      <c r="F19" s="556"/>
      <c r="G19" s="556"/>
      <c r="H19" s="556"/>
      <c r="I19" s="556"/>
      <c r="J19" s="556"/>
      <c r="K19" s="556"/>
      <c r="L19" s="557"/>
    </row>
    <row r="20" spans="1:18" ht="18.75" customHeight="1" x14ac:dyDescent="0.15">
      <c r="B20" s="640"/>
      <c r="C20" s="641"/>
      <c r="D20" s="58" t="s">
        <v>115</v>
      </c>
      <c r="E20" s="644"/>
      <c r="F20" s="645"/>
      <c r="G20" s="645"/>
      <c r="H20" s="645"/>
      <c r="I20" s="645"/>
      <c r="J20" s="645"/>
      <c r="K20" s="645"/>
      <c r="L20" s="646"/>
    </row>
    <row r="21" spans="1:18" ht="18.75" customHeight="1" x14ac:dyDescent="0.15">
      <c r="B21" s="642"/>
      <c r="C21" s="643"/>
      <c r="D21" s="60" t="s">
        <v>789</v>
      </c>
      <c r="E21" s="635"/>
      <c r="F21" s="636"/>
      <c r="G21" s="636"/>
      <c r="H21" s="636"/>
      <c r="I21" s="636"/>
      <c r="J21" s="636"/>
      <c r="K21" s="636"/>
      <c r="L21" s="637"/>
      <c r="M21" s="23" t="s">
        <v>792</v>
      </c>
    </row>
    <row r="22" spans="1:18" ht="18.75" customHeight="1" x14ac:dyDescent="0.15">
      <c r="A22" s="132">
        <v>2</v>
      </c>
      <c r="B22" s="638" t="s">
        <v>46</v>
      </c>
      <c r="C22" s="639"/>
      <c r="D22" s="60" t="s">
        <v>369</v>
      </c>
      <c r="E22" s="163"/>
      <c r="F22" s="151" t="s">
        <v>406</v>
      </c>
      <c r="G22" s="164"/>
      <c r="H22" s="152"/>
      <c r="I22" s="152"/>
      <c r="J22" s="152"/>
      <c r="K22" s="152"/>
      <c r="L22" s="153"/>
      <c r="M22" s="23"/>
    </row>
    <row r="23" spans="1:18" ht="18.75" customHeight="1" x14ac:dyDescent="0.15">
      <c r="B23" s="640"/>
      <c r="C23" s="641"/>
      <c r="D23" s="61" t="s">
        <v>47</v>
      </c>
      <c r="E23" s="215"/>
      <c r="F23" s="704"/>
      <c r="G23" s="704"/>
      <c r="H23" s="704"/>
      <c r="I23" s="704"/>
      <c r="J23" s="704"/>
      <c r="K23" s="704"/>
      <c r="L23" s="705"/>
      <c r="Q23"/>
      <c r="R23"/>
    </row>
    <row r="24" spans="1:18" ht="18.75" customHeight="1" x14ac:dyDescent="0.15">
      <c r="B24" s="640"/>
      <c r="C24" s="641"/>
      <c r="D24" s="459" t="s">
        <v>410</v>
      </c>
      <c r="E24" s="644"/>
      <c r="F24" s="645"/>
      <c r="G24" s="645"/>
      <c r="H24" s="645"/>
      <c r="I24" s="645"/>
      <c r="J24" s="645"/>
      <c r="K24" s="645"/>
      <c r="L24" s="646"/>
      <c r="M24" s="23"/>
    </row>
    <row r="25" spans="1:18" ht="18.75" customHeight="1" x14ac:dyDescent="0.15">
      <c r="B25" s="640"/>
      <c r="C25" s="641"/>
      <c r="D25" s="58" t="s">
        <v>48</v>
      </c>
      <c r="E25" s="644"/>
      <c r="F25" s="645"/>
      <c r="G25" s="645"/>
      <c r="H25" s="645"/>
      <c r="I25" s="645"/>
      <c r="J25" s="645"/>
      <c r="K25" s="645"/>
      <c r="L25" s="646"/>
    </row>
    <row r="26" spans="1:18" ht="18.75" customHeight="1" x14ac:dyDescent="0.15">
      <c r="A26">
        <v>3</v>
      </c>
      <c r="B26" s="640"/>
      <c r="C26" s="641"/>
      <c r="D26" s="60" t="s">
        <v>116</v>
      </c>
      <c r="E26" s="164"/>
      <c r="F26" s="135" t="s">
        <v>409</v>
      </c>
      <c r="G26" s="164"/>
      <c r="H26" s="135" t="s">
        <v>405</v>
      </c>
      <c r="I26" s="164"/>
      <c r="J26" s="136"/>
      <c r="K26" s="136"/>
      <c r="L26" s="227"/>
      <c r="R26"/>
    </row>
    <row r="27" spans="1:18" ht="18.75" customHeight="1" x14ac:dyDescent="0.15">
      <c r="A27">
        <v>4</v>
      </c>
      <c r="B27" s="642"/>
      <c r="C27" s="643"/>
      <c r="D27" s="60" t="s">
        <v>745</v>
      </c>
      <c r="E27" s="164"/>
      <c r="F27" s="135" t="s">
        <v>409</v>
      </c>
      <c r="G27" s="164"/>
      <c r="H27" s="135" t="s">
        <v>262</v>
      </c>
      <c r="I27" s="164"/>
      <c r="J27" s="136"/>
      <c r="K27" s="136"/>
      <c r="L27" s="227"/>
      <c r="R27"/>
    </row>
    <row r="28" spans="1:18" ht="18.75" customHeight="1" x14ac:dyDescent="0.15">
      <c r="B28" s="56"/>
      <c r="C28" s="56"/>
      <c r="D28" s="59"/>
    </row>
    <row r="29" spans="1:18" ht="24" customHeight="1" x14ac:dyDescent="0.15">
      <c r="A29" s="132">
        <v>5</v>
      </c>
      <c r="B29" s="668" t="s">
        <v>216</v>
      </c>
      <c r="C29" s="669"/>
      <c r="D29" s="57" t="s">
        <v>371</v>
      </c>
      <c r="E29" s="207" t="s">
        <v>411</v>
      </c>
      <c r="F29" s="556"/>
      <c r="G29" s="556"/>
      <c r="H29" s="556"/>
      <c r="I29" s="62" t="s">
        <v>412</v>
      </c>
      <c r="J29" s="556"/>
      <c r="K29" s="556"/>
      <c r="L29" s="557"/>
      <c r="M29" s="23"/>
    </row>
    <row r="30" spans="1:18" ht="30.75" customHeight="1" x14ac:dyDescent="0.15">
      <c r="B30" s="669"/>
      <c r="C30" s="669"/>
      <c r="D30" s="58" t="s">
        <v>50</v>
      </c>
      <c r="E30" s="208" t="s">
        <v>118</v>
      </c>
      <c r="F30" s="645"/>
      <c r="G30" s="645"/>
      <c r="H30" s="645"/>
      <c r="I30" s="63" t="s">
        <v>119</v>
      </c>
      <c r="J30" s="645"/>
      <c r="K30" s="645"/>
      <c r="L30" s="646"/>
      <c r="M30" s="23" t="s">
        <v>280</v>
      </c>
      <c r="N30" s="24"/>
      <c r="O30" s="24"/>
      <c r="P30" s="225"/>
    </row>
    <row r="31" spans="1:18" ht="9" customHeight="1" x14ac:dyDescent="0.15"/>
    <row r="32" spans="1:18" ht="18.75" customHeight="1" x14ac:dyDescent="0.15">
      <c r="A32" s="12" t="s">
        <v>124</v>
      </c>
      <c r="B32" s="13"/>
      <c r="C32" s="13"/>
      <c r="D32" s="18"/>
      <c r="E32" s="13"/>
      <c r="F32" s="13"/>
      <c r="G32" s="13"/>
      <c r="H32" s="13"/>
      <c r="I32" s="13"/>
      <c r="J32" s="13"/>
      <c r="K32" s="13"/>
      <c r="L32" s="13"/>
      <c r="M32" s="13"/>
      <c r="N32" s="13"/>
      <c r="O32" s="13"/>
      <c r="P32" s="223"/>
    </row>
    <row r="33" spans="1:18" ht="9" customHeight="1" x14ac:dyDescent="0.15"/>
    <row r="34" spans="1:18" ht="18.75" customHeight="1" x14ac:dyDescent="0.15">
      <c r="A34">
        <v>6</v>
      </c>
      <c r="B34" s="676" t="s">
        <v>141</v>
      </c>
      <c r="C34" s="677"/>
      <c r="D34" s="57" t="s">
        <v>371</v>
      </c>
      <c r="E34" s="214" t="s">
        <v>411</v>
      </c>
      <c r="F34" s="556"/>
      <c r="G34" s="556"/>
      <c r="H34" s="556"/>
      <c r="I34" s="62" t="s">
        <v>412</v>
      </c>
      <c r="J34" s="556"/>
      <c r="K34" s="556"/>
      <c r="L34" s="557"/>
      <c r="M34" s="23"/>
    </row>
    <row r="35" spans="1:18" ht="18.75" customHeight="1" x14ac:dyDescent="0.15">
      <c r="B35" s="678"/>
      <c r="C35" s="679"/>
      <c r="D35" s="60" t="s">
        <v>50</v>
      </c>
      <c r="E35" s="208" t="s">
        <v>118</v>
      </c>
      <c r="F35" s="645"/>
      <c r="G35" s="645"/>
      <c r="H35" s="645"/>
      <c r="I35" s="63" t="s">
        <v>119</v>
      </c>
      <c r="J35" s="645"/>
      <c r="K35" s="645"/>
      <c r="L35" s="646"/>
    </row>
    <row r="36" spans="1:18" ht="18.75" customHeight="1" x14ac:dyDescent="0.15">
      <c r="B36" s="678"/>
      <c r="C36" s="679"/>
      <c r="D36" s="60" t="s">
        <v>51</v>
      </c>
      <c r="E36" s="697"/>
      <c r="F36" s="698"/>
      <c r="G36" s="698"/>
      <c r="H36" s="698"/>
      <c r="I36" s="698"/>
      <c r="J36" s="698"/>
      <c r="K36" s="698"/>
      <c r="L36" s="699"/>
    </row>
    <row r="37" spans="1:18" ht="18.75" customHeight="1" x14ac:dyDescent="0.15">
      <c r="B37" s="680"/>
      <c r="C37" s="681"/>
      <c r="D37" s="60" t="s">
        <v>49</v>
      </c>
      <c r="E37" s="697"/>
      <c r="F37" s="698"/>
      <c r="G37" s="698"/>
      <c r="H37" s="698"/>
      <c r="I37" s="698"/>
      <c r="J37" s="698"/>
      <c r="K37" s="698"/>
      <c r="L37" s="699"/>
    </row>
    <row r="39" spans="1:18" ht="18.75" customHeight="1" x14ac:dyDescent="0.15">
      <c r="A39" s="461" t="s">
        <v>747</v>
      </c>
      <c r="B39" s="657" t="s">
        <v>780</v>
      </c>
      <c r="C39" s="685"/>
      <c r="D39" s="677"/>
      <c r="E39" s="453"/>
      <c r="F39" s="706" t="s">
        <v>4</v>
      </c>
      <c r="G39" s="707"/>
      <c r="H39" s="707"/>
      <c r="I39" s="707"/>
      <c r="J39" s="707"/>
      <c r="K39" s="707"/>
      <c r="L39" s="707"/>
      <c r="M39" s="707"/>
      <c r="N39" s="3"/>
      <c r="O39" s="4"/>
      <c r="Q39" s="112" t="str">
        <f t="shared" ref="Q39:Q52" si="0">F39</f>
        <v>栄養及び水分管理に係る薬剤投与関連</v>
      </c>
      <c r="R39" s="112">
        <f t="shared" ref="R39:R52" si="1">E39</f>
        <v>0</v>
      </c>
    </row>
    <row r="40" spans="1:18" ht="18.75" customHeight="1" x14ac:dyDescent="0.15">
      <c r="B40" s="678"/>
      <c r="C40" s="686"/>
      <c r="D40" s="679"/>
      <c r="E40" s="454"/>
      <c r="F40" s="573" t="s">
        <v>5</v>
      </c>
      <c r="G40" s="574"/>
      <c r="H40" s="574"/>
      <c r="I40" s="574"/>
      <c r="J40" s="574"/>
      <c r="K40" s="574"/>
      <c r="L40" s="574"/>
      <c r="M40" s="574"/>
      <c r="N40" s="3"/>
      <c r="O40" s="4"/>
      <c r="Q40" s="112" t="str">
        <f t="shared" si="0"/>
        <v>呼吸器（気道確保に係るもの）関連</v>
      </c>
      <c r="R40" s="112">
        <f t="shared" si="1"/>
        <v>0</v>
      </c>
    </row>
    <row r="41" spans="1:18" ht="18.75" customHeight="1" x14ac:dyDescent="0.15">
      <c r="B41" s="678"/>
      <c r="C41" s="686"/>
      <c r="D41" s="679"/>
      <c r="E41" s="454"/>
      <c r="F41" s="573" t="s">
        <v>6</v>
      </c>
      <c r="G41" s="574"/>
      <c r="H41" s="574"/>
      <c r="I41" s="574"/>
      <c r="J41" s="574"/>
      <c r="K41" s="574"/>
      <c r="L41" s="574"/>
      <c r="M41" s="574"/>
      <c r="N41" s="3"/>
      <c r="O41" s="4"/>
      <c r="Q41" s="112" t="str">
        <f t="shared" si="0"/>
        <v>呼吸器（人工呼吸療法に係るもの）関連</v>
      </c>
      <c r="R41" s="112">
        <f t="shared" si="1"/>
        <v>0</v>
      </c>
    </row>
    <row r="42" spans="1:18" ht="18.75" customHeight="1" x14ac:dyDescent="0.15">
      <c r="B42" s="678"/>
      <c r="C42" s="686"/>
      <c r="D42" s="679"/>
      <c r="E42" s="454"/>
      <c r="F42" s="573" t="s">
        <v>7</v>
      </c>
      <c r="G42" s="574"/>
      <c r="H42" s="574"/>
      <c r="I42" s="574"/>
      <c r="J42" s="574"/>
      <c r="K42" s="574"/>
      <c r="L42" s="574"/>
      <c r="M42" s="574"/>
      <c r="N42" s="3"/>
      <c r="O42" s="4"/>
      <c r="Q42" s="112" t="str">
        <f t="shared" si="0"/>
        <v>呼吸器（長期呼吸療法に係るもの）関連</v>
      </c>
      <c r="R42" s="112">
        <f t="shared" si="1"/>
        <v>0</v>
      </c>
    </row>
    <row r="43" spans="1:18" ht="18.75" customHeight="1" x14ac:dyDescent="0.15">
      <c r="B43" s="678"/>
      <c r="C43" s="686"/>
      <c r="D43" s="679"/>
      <c r="E43" s="454"/>
      <c r="F43" s="573" t="s">
        <v>8</v>
      </c>
      <c r="G43" s="574"/>
      <c r="H43" s="574"/>
      <c r="I43" s="574"/>
      <c r="J43" s="574"/>
      <c r="K43" s="574"/>
      <c r="L43" s="574"/>
      <c r="M43" s="574"/>
      <c r="N43" s="3"/>
      <c r="O43" s="4"/>
      <c r="Q43" s="112" t="str">
        <f t="shared" si="0"/>
        <v>ろう孔管理関連</v>
      </c>
      <c r="R43" s="112">
        <f t="shared" si="1"/>
        <v>0</v>
      </c>
    </row>
    <row r="44" spans="1:18" ht="18.75" hidden="1" customHeight="1" x14ac:dyDescent="0.15">
      <c r="B44" s="678"/>
      <c r="C44" s="686"/>
      <c r="D44" s="679"/>
      <c r="E44" s="454"/>
      <c r="F44" s="573" t="s">
        <v>9</v>
      </c>
      <c r="G44" s="574"/>
      <c r="H44" s="574"/>
      <c r="I44" s="574"/>
      <c r="J44" s="574"/>
      <c r="K44" s="574"/>
      <c r="L44" s="574"/>
      <c r="M44" s="574"/>
      <c r="N44" s="3" t="s">
        <v>804</v>
      </c>
      <c r="O44" s="4"/>
      <c r="Q44" s="112" t="str">
        <f t="shared" si="0"/>
        <v>栄養に係るカテーテル管理（中心静脈カテーテル管理）関連</v>
      </c>
      <c r="R44" s="112">
        <f t="shared" si="1"/>
        <v>0</v>
      </c>
    </row>
    <row r="45" spans="1:18" ht="18.75" customHeight="1" x14ac:dyDescent="0.15">
      <c r="B45" s="678"/>
      <c r="C45" s="686"/>
      <c r="D45" s="679"/>
      <c r="E45" s="454"/>
      <c r="F45" s="573" t="s">
        <v>10</v>
      </c>
      <c r="G45" s="574"/>
      <c r="H45" s="574"/>
      <c r="I45" s="574"/>
      <c r="J45" s="574"/>
      <c r="K45" s="574"/>
      <c r="L45" s="574"/>
      <c r="M45" s="574"/>
      <c r="N45" s="3"/>
      <c r="O45" s="4"/>
      <c r="P45" s="226"/>
      <c r="Q45" s="112" t="str">
        <f t="shared" si="0"/>
        <v>栄養に係るカテーテル管理（末梢留置型中心静脈注射用カテーテル管理）関連</v>
      </c>
      <c r="R45" s="112">
        <f t="shared" si="1"/>
        <v>0</v>
      </c>
    </row>
    <row r="46" spans="1:18" ht="18.75" customHeight="1" x14ac:dyDescent="0.15">
      <c r="B46" s="678"/>
      <c r="C46" s="686"/>
      <c r="D46" s="679"/>
      <c r="E46" s="454"/>
      <c r="F46" s="573" t="s">
        <v>11</v>
      </c>
      <c r="G46" s="574"/>
      <c r="H46" s="574"/>
      <c r="I46" s="574"/>
      <c r="J46" s="574"/>
      <c r="K46" s="574"/>
      <c r="L46" s="574"/>
      <c r="M46" s="574"/>
      <c r="N46" s="3"/>
      <c r="O46" s="4"/>
      <c r="Q46" s="112" t="str">
        <f t="shared" si="0"/>
        <v>創傷管理関連</v>
      </c>
      <c r="R46" s="112">
        <f t="shared" si="1"/>
        <v>0</v>
      </c>
    </row>
    <row r="47" spans="1:18" ht="18.75" hidden="1" customHeight="1" x14ac:dyDescent="0.15">
      <c r="B47" s="678"/>
      <c r="C47" s="686"/>
      <c r="D47" s="679"/>
      <c r="E47" s="454"/>
      <c r="F47" s="573" t="s">
        <v>12</v>
      </c>
      <c r="G47" s="574"/>
      <c r="H47" s="574"/>
      <c r="I47" s="574"/>
      <c r="J47" s="574"/>
      <c r="K47" s="574"/>
      <c r="L47" s="574"/>
      <c r="M47" s="574"/>
      <c r="N47" s="3" t="s">
        <v>804</v>
      </c>
      <c r="O47" s="4"/>
      <c r="Q47" s="112" t="str">
        <f t="shared" si="0"/>
        <v>創部ドレーン管理関連</v>
      </c>
      <c r="R47" s="112">
        <f t="shared" si="1"/>
        <v>0</v>
      </c>
    </row>
    <row r="48" spans="1:18" ht="18.75" customHeight="1" x14ac:dyDescent="0.15">
      <c r="B48" s="678"/>
      <c r="C48" s="686"/>
      <c r="D48" s="679"/>
      <c r="E48" s="454"/>
      <c r="F48" s="573" t="s">
        <v>13</v>
      </c>
      <c r="G48" s="574"/>
      <c r="H48" s="574"/>
      <c r="I48" s="574"/>
      <c r="J48" s="574"/>
      <c r="K48" s="574"/>
      <c r="L48" s="574"/>
      <c r="M48" s="574"/>
      <c r="N48" s="3"/>
      <c r="O48" s="4"/>
      <c r="Q48" s="112" t="str">
        <f t="shared" si="0"/>
        <v>動脈血液ガス分析関連</v>
      </c>
      <c r="R48" s="112">
        <f t="shared" si="1"/>
        <v>0</v>
      </c>
    </row>
    <row r="49" spans="1:18" ht="18.75" customHeight="1" x14ac:dyDescent="0.15">
      <c r="B49" s="678"/>
      <c r="C49" s="686"/>
      <c r="D49" s="679"/>
      <c r="E49" s="454"/>
      <c r="F49" s="573" t="s">
        <v>14</v>
      </c>
      <c r="G49" s="574"/>
      <c r="H49" s="574"/>
      <c r="I49" s="574"/>
      <c r="J49" s="574"/>
      <c r="K49" s="574"/>
      <c r="L49" s="574"/>
      <c r="M49" s="574"/>
      <c r="N49" s="3"/>
      <c r="O49" s="4"/>
      <c r="Q49" s="112" t="str">
        <f t="shared" si="0"/>
        <v>感染に係る薬剤投与関連</v>
      </c>
      <c r="R49" s="112">
        <f t="shared" si="1"/>
        <v>0</v>
      </c>
    </row>
    <row r="50" spans="1:18" ht="18.75" customHeight="1" x14ac:dyDescent="0.15">
      <c r="B50" s="678"/>
      <c r="C50" s="686"/>
      <c r="D50" s="679"/>
      <c r="E50" s="454"/>
      <c r="F50" s="573" t="s">
        <v>15</v>
      </c>
      <c r="G50" s="574"/>
      <c r="H50" s="574"/>
      <c r="I50" s="574"/>
      <c r="J50" s="574"/>
      <c r="K50" s="574"/>
      <c r="L50" s="574"/>
      <c r="M50" s="574"/>
      <c r="N50" s="3"/>
      <c r="O50" s="4"/>
      <c r="Q50" s="112" t="str">
        <f t="shared" si="0"/>
        <v>血糖コントロールに係る薬剤投与関連</v>
      </c>
      <c r="R50" s="112">
        <f t="shared" si="1"/>
        <v>0</v>
      </c>
    </row>
    <row r="51" spans="1:18" ht="18.75" customHeight="1" x14ac:dyDescent="0.15">
      <c r="B51" s="678"/>
      <c r="C51" s="686"/>
      <c r="D51" s="679"/>
      <c r="E51" s="454"/>
      <c r="F51" s="573" t="s">
        <v>16</v>
      </c>
      <c r="G51" s="574"/>
      <c r="H51" s="574"/>
      <c r="I51" s="574"/>
      <c r="J51" s="574"/>
      <c r="K51" s="574"/>
      <c r="L51" s="574"/>
      <c r="M51" s="574"/>
      <c r="N51" s="3"/>
      <c r="O51" s="4"/>
      <c r="Q51" s="112" t="str">
        <f t="shared" si="0"/>
        <v>循環動態に係る薬剤投与関連</v>
      </c>
      <c r="R51" s="112">
        <f t="shared" si="1"/>
        <v>0</v>
      </c>
    </row>
    <row r="52" spans="1:18" ht="18.75" customHeight="1" x14ac:dyDescent="0.15">
      <c r="B52" s="680"/>
      <c r="C52" s="687"/>
      <c r="D52" s="681"/>
      <c r="E52" s="455"/>
      <c r="F52" s="575" t="s">
        <v>17</v>
      </c>
      <c r="G52" s="576"/>
      <c r="H52" s="576"/>
      <c r="I52" s="576"/>
      <c r="J52" s="576"/>
      <c r="K52" s="576"/>
      <c r="L52" s="576"/>
      <c r="M52" s="576"/>
      <c r="N52" s="3"/>
      <c r="O52" s="4"/>
      <c r="Q52" s="112" t="str">
        <f t="shared" si="0"/>
        <v>精神及び神経症状に係る薬剤投与関連</v>
      </c>
      <c r="R52" s="112">
        <f t="shared" si="1"/>
        <v>0</v>
      </c>
    </row>
    <row r="54" spans="1:18" ht="18.75" hidden="1" customHeight="1" x14ac:dyDescent="0.15">
      <c r="A54">
        <v>7</v>
      </c>
      <c r="B54" s="657" t="s">
        <v>268</v>
      </c>
      <c r="C54" s="685"/>
      <c r="D54" s="677"/>
      <c r="E54" s="165" t="str">
        <f>IF(E39="","","○")</f>
        <v/>
      </c>
      <c r="F54" s="6" t="s">
        <v>61</v>
      </c>
      <c r="G54" s="7"/>
      <c r="H54" s="7"/>
      <c r="I54" s="7"/>
      <c r="J54" s="7"/>
      <c r="K54" s="7"/>
      <c r="L54" s="7"/>
      <c r="M54" s="7"/>
      <c r="N54" s="3"/>
      <c r="O54" s="4"/>
    </row>
    <row r="55" spans="1:18" ht="18.75" hidden="1" customHeight="1" x14ac:dyDescent="0.15">
      <c r="B55" s="678"/>
      <c r="C55" s="686"/>
      <c r="D55" s="679"/>
      <c r="E55" s="166" t="str">
        <f>IF(E40="","","○")</f>
        <v/>
      </c>
      <c r="F55" s="8" t="s">
        <v>334</v>
      </c>
      <c r="G55" s="9"/>
      <c r="H55" s="9"/>
      <c r="I55" s="9"/>
      <c r="J55" s="9"/>
      <c r="K55" s="9"/>
      <c r="L55" s="9"/>
      <c r="M55" s="9"/>
      <c r="N55" s="3"/>
      <c r="O55" s="4"/>
    </row>
    <row r="56" spans="1:18" ht="18.75" hidden="1" customHeight="1" x14ac:dyDescent="0.15">
      <c r="B56" s="678"/>
      <c r="C56" s="686"/>
      <c r="D56" s="679"/>
      <c r="E56" s="166" t="str">
        <f>IF(E40="","","○")</f>
        <v/>
      </c>
      <c r="F56" s="8" t="s">
        <v>52</v>
      </c>
      <c r="G56" s="9"/>
      <c r="H56" s="9"/>
      <c r="I56" s="9"/>
      <c r="J56" s="9"/>
      <c r="K56" s="9"/>
      <c r="L56" s="9"/>
      <c r="M56" s="9"/>
      <c r="N56" s="3"/>
      <c r="O56" s="4"/>
    </row>
    <row r="57" spans="1:18" ht="18.75" hidden="1" customHeight="1" x14ac:dyDescent="0.15">
      <c r="B57" s="678"/>
      <c r="C57" s="686"/>
      <c r="D57" s="679"/>
      <c r="E57" s="166" t="str">
        <f>IF(E41="","","○")</f>
        <v/>
      </c>
      <c r="F57" s="8" t="s">
        <v>53</v>
      </c>
      <c r="G57" s="9"/>
      <c r="H57" s="9"/>
      <c r="I57" s="9"/>
      <c r="J57" s="9"/>
      <c r="K57" s="9"/>
      <c r="L57" s="9"/>
      <c r="M57" s="9"/>
      <c r="N57" s="3"/>
      <c r="O57" s="4"/>
    </row>
    <row r="58" spans="1:18" ht="18.75" hidden="1" customHeight="1" x14ac:dyDescent="0.15">
      <c r="B58" s="678"/>
      <c r="C58" s="686"/>
      <c r="D58" s="679"/>
      <c r="E58" s="166" t="str">
        <f>IF(E42="","","○")</f>
        <v/>
      </c>
      <c r="F58" s="8" t="s">
        <v>335</v>
      </c>
      <c r="G58" s="9"/>
      <c r="H58" s="9"/>
      <c r="I58" s="9"/>
      <c r="J58" s="9"/>
      <c r="K58" s="9"/>
      <c r="L58" s="9"/>
      <c r="M58" s="9"/>
      <c r="N58" s="3"/>
      <c r="O58" s="4"/>
    </row>
    <row r="59" spans="1:18" ht="18.75" hidden="1" customHeight="1" x14ac:dyDescent="0.15">
      <c r="B59" s="678"/>
      <c r="C59" s="686"/>
      <c r="D59" s="679"/>
      <c r="E59" s="166" t="str">
        <f>IF(E42="","","○")</f>
        <v/>
      </c>
      <c r="F59" s="8" t="s">
        <v>54</v>
      </c>
      <c r="G59" s="9"/>
      <c r="H59" s="9"/>
      <c r="I59" s="9"/>
      <c r="J59" s="9"/>
      <c r="K59" s="9"/>
      <c r="L59" s="9"/>
      <c r="M59" s="9"/>
      <c r="N59" s="3"/>
      <c r="O59" s="4"/>
    </row>
    <row r="60" spans="1:18" ht="18.75" hidden="1" customHeight="1" x14ac:dyDescent="0.15">
      <c r="B60" s="678"/>
      <c r="C60" s="686"/>
      <c r="D60" s="679"/>
      <c r="E60" s="166" t="str">
        <f>IF(E43="","","○")</f>
        <v/>
      </c>
      <c r="F60" s="8" t="s">
        <v>336</v>
      </c>
      <c r="G60" s="9"/>
      <c r="H60" s="9"/>
      <c r="I60" s="9"/>
      <c r="J60" s="9"/>
      <c r="K60" s="9"/>
      <c r="L60" s="9"/>
      <c r="M60" s="9"/>
      <c r="N60" s="3"/>
      <c r="O60" s="4"/>
    </row>
    <row r="61" spans="1:18" ht="18.75" hidden="1" customHeight="1" x14ac:dyDescent="0.15">
      <c r="B61" s="678"/>
      <c r="C61" s="686"/>
      <c r="D61" s="679"/>
      <c r="E61" s="166" t="str">
        <f t="shared" ref="E61:E66" si="2">IF(E43="","","○")</f>
        <v/>
      </c>
      <c r="F61" s="8" t="s">
        <v>55</v>
      </c>
      <c r="G61" s="9"/>
      <c r="H61" s="9"/>
      <c r="I61" s="9"/>
      <c r="J61" s="9"/>
      <c r="K61" s="9"/>
      <c r="L61" s="9"/>
      <c r="M61" s="9"/>
      <c r="N61" s="3"/>
      <c r="O61" s="4"/>
    </row>
    <row r="62" spans="1:18" ht="18.75" hidden="1" customHeight="1" x14ac:dyDescent="0.15">
      <c r="B62" s="678"/>
      <c r="C62" s="686"/>
      <c r="D62" s="679"/>
      <c r="E62" s="166" t="str">
        <f t="shared" si="2"/>
        <v/>
      </c>
      <c r="F62" s="8" t="s">
        <v>56</v>
      </c>
      <c r="G62" s="9"/>
      <c r="H62" s="9"/>
      <c r="I62" s="9"/>
      <c r="J62" s="9"/>
      <c r="K62" s="9"/>
      <c r="L62" s="9"/>
      <c r="M62" s="9"/>
      <c r="N62" s="3"/>
      <c r="O62" s="4"/>
    </row>
    <row r="63" spans="1:18" ht="18.75" hidden="1" customHeight="1" x14ac:dyDescent="0.15">
      <c r="B63" s="678"/>
      <c r="C63" s="686"/>
      <c r="D63" s="679"/>
      <c r="E63" s="166" t="str">
        <f t="shared" si="2"/>
        <v/>
      </c>
      <c r="F63" s="8" t="s">
        <v>57</v>
      </c>
      <c r="G63" s="9"/>
      <c r="H63" s="9"/>
      <c r="I63" s="9"/>
      <c r="J63" s="9"/>
      <c r="K63" s="9"/>
      <c r="L63" s="9"/>
      <c r="M63" s="9"/>
      <c r="N63" s="3"/>
      <c r="O63" s="4"/>
    </row>
    <row r="64" spans="1:18" ht="18.75" hidden="1" customHeight="1" x14ac:dyDescent="0.15">
      <c r="B64" s="678"/>
      <c r="C64" s="686"/>
      <c r="D64" s="679"/>
      <c r="E64" s="166" t="str">
        <f t="shared" si="2"/>
        <v/>
      </c>
      <c r="F64" s="8" t="s">
        <v>58</v>
      </c>
      <c r="G64" s="9"/>
      <c r="H64" s="9"/>
      <c r="I64" s="9"/>
      <c r="J64" s="9"/>
      <c r="K64" s="9"/>
      <c r="L64" s="9"/>
      <c r="M64" s="9"/>
      <c r="N64" s="3"/>
      <c r="O64" s="4"/>
    </row>
    <row r="65" spans="1:16" ht="18.75" hidden="1" customHeight="1" x14ac:dyDescent="0.15">
      <c r="B65" s="678"/>
      <c r="C65" s="686"/>
      <c r="D65" s="679"/>
      <c r="E65" s="166" t="str">
        <f t="shared" si="2"/>
        <v/>
      </c>
      <c r="F65" s="8" t="s">
        <v>59</v>
      </c>
      <c r="G65" s="9"/>
      <c r="H65" s="9"/>
      <c r="I65" s="9"/>
      <c r="J65" s="9"/>
      <c r="K65" s="9"/>
      <c r="L65" s="9"/>
      <c r="M65" s="9"/>
      <c r="N65" s="3"/>
      <c r="O65" s="4"/>
    </row>
    <row r="66" spans="1:16" ht="18.75" hidden="1" customHeight="1" x14ac:dyDescent="0.15">
      <c r="B66" s="678"/>
      <c r="C66" s="686"/>
      <c r="D66" s="679"/>
      <c r="E66" s="166" t="str">
        <f t="shared" si="2"/>
        <v/>
      </c>
      <c r="F66" s="8" t="s">
        <v>337</v>
      </c>
      <c r="G66" s="9"/>
      <c r="H66" s="9"/>
      <c r="I66" s="9"/>
      <c r="J66" s="9"/>
      <c r="K66" s="9"/>
      <c r="L66" s="9"/>
      <c r="M66" s="9"/>
      <c r="N66" s="3"/>
      <c r="O66" s="4"/>
    </row>
    <row r="67" spans="1:16" ht="18.75" hidden="1" customHeight="1" x14ac:dyDescent="0.15">
      <c r="B67" s="678"/>
      <c r="C67" s="686"/>
      <c r="D67" s="679"/>
      <c r="E67" s="166" t="str">
        <f>IF(E48="","","○")</f>
        <v/>
      </c>
      <c r="F67" s="8" t="s">
        <v>60</v>
      </c>
      <c r="G67" s="9"/>
      <c r="H67" s="9"/>
      <c r="I67" s="9"/>
      <c r="J67" s="9"/>
      <c r="K67" s="9"/>
      <c r="L67" s="9"/>
      <c r="M67" s="9"/>
      <c r="N67" s="3"/>
      <c r="O67" s="4"/>
    </row>
    <row r="68" spans="1:16" ht="18.75" hidden="1" customHeight="1" x14ac:dyDescent="0.15">
      <c r="B68" s="678"/>
      <c r="C68" s="686"/>
      <c r="D68" s="679"/>
      <c r="E68" s="166" t="str">
        <f>IF(E49="","","○")</f>
        <v/>
      </c>
      <c r="F68" s="8" t="s">
        <v>338</v>
      </c>
      <c r="G68" s="9"/>
      <c r="H68" s="9"/>
      <c r="I68" s="9"/>
      <c r="J68" s="9"/>
      <c r="K68" s="9"/>
      <c r="L68" s="9"/>
      <c r="M68" s="9"/>
      <c r="N68" s="3"/>
      <c r="O68" s="4"/>
    </row>
    <row r="69" spans="1:16" ht="18.75" hidden="1" customHeight="1" x14ac:dyDescent="0.15">
      <c r="B69" s="678"/>
      <c r="C69" s="686"/>
      <c r="D69" s="679"/>
      <c r="E69" s="166" t="str">
        <f>IF(E49="","","○")</f>
        <v/>
      </c>
      <c r="F69" s="8" t="s">
        <v>62</v>
      </c>
      <c r="G69" s="9"/>
      <c r="H69" s="9"/>
      <c r="I69" s="9"/>
      <c r="J69" s="9"/>
      <c r="K69" s="9"/>
      <c r="L69" s="9"/>
      <c r="M69" s="9"/>
      <c r="N69" s="3"/>
      <c r="O69" s="4"/>
    </row>
    <row r="70" spans="1:16" ht="18.75" hidden="1" customHeight="1" x14ac:dyDescent="0.15">
      <c r="B70" s="678"/>
      <c r="C70" s="686"/>
      <c r="D70" s="679"/>
      <c r="E70" s="166" t="str">
        <f>IF(E50="","","○")</f>
        <v/>
      </c>
      <c r="F70" s="8" t="s">
        <v>63</v>
      </c>
      <c r="G70" s="9"/>
      <c r="H70" s="9"/>
      <c r="I70" s="9"/>
      <c r="J70" s="9"/>
      <c r="K70" s="9"/>
      <c r="L70" s="9"/>
      <c r="M70" s="9"/>
      <c r="N70" s="3"/>
      <c r="O70" s="4"/>
    </row>
    <row r="71" spans="1:16" ht="18.75" hidden="1" customHeight="1" x14ac:dyDescent="0.15">
      <c r="B71" s="678"/>
      <c r="C71" s="686"/>
      <c r="D71" s="679"/>
      <c r="E71" s="166" t="str">
        <f>IF(E51="","","○")</f>
        <v/>
      </c>
      <c r="F71" s="8" t="s">
        <v>339</v>
      </c>
      <c r="G71" s="9"/>
      <c r="H71" s="9"/>
      <c r="I71" s="9"/>
      <c r="J71" s="9"/>
      <c r="K71" s="9"/>
      <c r="L71" s="9"/>
      <c r="M71" s="9"/>
      <c r="N71" s="3"/>
      <c r="O71" s="4"/>
    </row>
    <row r="72" spans="1:16" ht="18.75" hidden="1" customHeight="1" x14ac:dyDescent="0.15">
      <c r="B72" s="678"/>
      <c r="C72" s="686"/>
      <c r="D72" s="679"/>
      <c r="E72" s="166" t="str">
        <f>IF(E51="","","○")</f>
        <v/>
      </c>
      <c r="F72" s="8" t="s">
        <v>64</v>
      </c>
      <c r="G72" s="9"/>
      <c r="H72" s="9"/>
      <c r="I72" s="9"/>
      <c r="J72" s="9"/>
      <c r="K72" s="9"/>
      <c r="L72" s="9"/>
      <c r="M72" s="9"/>
      <c r="N72" s="3"/>
      <c r="O72" s="4"/>
    </row>
    <row r="73" spans="1:16" ht="18.75" hidden="1" customHeight="1" x14ac:dyDescent="0.15">
      <c r="B73" s="680"/>
      <c r="C73" s="687"/>
      <c r="D73" s="681"/>
      <c r="E73" s="167" t="str">
        <f>IF(E52="","","○")</f>
        <v/>
      </c>
      <c r="F73" s="10" t="s">
        <v>65</v>
      </c>
      <c r="G73" s="11"/>
      <c r="H73" s="11"/>
      <c r="I73" s="11"/>
      <c r="J73" s="11"/>
      <c r="K73" s="11"/>
      <c r="L73" s="11"/>
      <c r="M73" s="11"/>
      <c r="N73" s="3"/>
      <c r="O73" s="4"/>
    </row>
    <row r="74" spans="1:16" ht="18.75" hidden="1" customHeight="1" x14ac:dyDescent="0.15"/>
    <row r="75" spans="1:16" ht="19.5" customHeight="1" x14ac:dyDescent="0.15">
      <c r="A75" s="461" t="s">
        <v>746</v>
      </c>
      <c r="B75" s="688" t="s">
        <v>779</v>
      </c>
      <c r="C75" s="689"/>
      <c r="D75" s="690"/>
      <c r="E75" s="168" t="str">
        <f t="shared" ref="E75:E88" si="3">IF(E39="","","○")</f>
        <v/>
      </c>
      <c r="F75" s="96" t="s">
        <v>4</v>
      </c>
      <c r="G75" s="97"/>
      <c r="H75" s="97"/>
      <c r="I75" s="97"/>
      <c r="J75" s="97"/>
      <c r="K75" s="97"/>
      <c r="L75" s="171"/>
      <c r="M75" s="129" t="s">
        <v>123</v>
      </c>
      <c r="N75" s="485"/>
      <c r="O75" s="486"/>
      <c r="P75" s="487"/>
    </row>
    <row r="76" spans="1:16" ht="19.5" customHeight="1" x14ac:dyDescent="0.15">
      <c r="B76" s="691"/>
      <c r="C76" s="692"/>
      <c r="D76" s="693"/>
      <c r="E76" s="169" t="str">
        <f t="shared" si="3"/>
        <v/>
      </c>
      <c r="F76" s="98" t="s">
        <v>5</v>
      </c>
      <c r="G76" s="99"/>
      <c r="H76" s="99"/>
      <c r="I76" s="99"/>
      <c r="J76" s="99"/>
      <c r="K76" s="99"/>
      <c r="L76" s="172"/>
      <c r="M76" s="130" t="s">
        <v>123</v>
      </c>
      <c r="N76" s="485"/>
      <c r="O76" s="486"/>
      <c r="P76" s="487"/>
    </row>
    <row r="77" spans="1:16" ht="19.5" customHeight="1" x14ac:dyDescent="0.15">
      <c r="B77" s="691"/>
      <c r="C77" s="692"/>
      <c r="D77" s="693"/>
      <c r="E77" s="169" t="str">
        <f t="shared" si="3"/>
        <v/>
      </c>
      <c r="F77" s="98" t="s">
        <v>6</v>
      </c>
      <c r="G77" s="99"/>
      <c r="H77" s="99"/>
      <c r="I77" s="99"/>
      <c r="J77" s="99"/>
      <c r="K77" s="99"/>
      <c r="L77" s="172"/>
      <c r="M77" s="130" t="s">
        <v>123</v>
      </c>
      <c r="N77" s="485"/>
      <c r="O77" s="486"/>
      <c r="P77" s="487"/>
    </row>
    <row r="78" spans="1:16" ht="19.5" customHeight="1" x14ac:dyDescent="0.15">
      <c r="B78" s="691"/>
      <c r="C78" s="692"/>
      <c r="D78" s="693"/>
      <c r="E78" s="169" t="str">
        <f t="shared" si="3"/>
        <v/>
      </c>
      <c r="F78" s="98" t="s">
        <v>7</v>
      </c>
      <c r="G78" s="99"/>
      <c r="H78" s="99"/>
      <c r="I78" s="99"/>
      <c r="J78" s="99"/>
      <c r="K78" s="99"/>
      <c r="L78" s="172"/>
      <c r="M78" s="130" t="s">
        <v>123</v>
      </c>
      <c r="N78" s="485"/>
      <c r="O78" s="486"/>
      <c r="P78" s="487"/>
    </row>
    <row r="79" spans="1:16" ht="19.5" customHeight="1" x14ac:dyDescent="0.15">
      <c r="B79" s="691"/>
      <c r="C79" s="692"/>
      <c r="D79" s="693"/>
      <c r="E79" s="169" t="str">
        <f t="shared" si="3"/>
        <v/>
      </c>
      <c r="F79" s="98" t="s">
        <v>8</v>
      </c>
      <c r="G79" s="99"/>
      <c r="H79" s="99"/>
      <c r="I79" s="99"/>
      <c r="J79" s="99"/>
      <c r="K79" s="99"/>
      <c r="L79" s="172"/>
      <c r="M79" s="130" t="s">
        <v>123</v>
      </c>
      <c r="N79" s="485"/>
      <c r="O79" s="486"/>
      <c r="P79" s="487"/>
    </row>
    <row r="80" spans="1:16" ht="19.5" hidden="1" customHeight="1" x14ac:dyDescent="0.15">
      <c r="B80" s="691"/>
      <c r="C80" s="692"/>
      <c r="D80" s="693"/>
      <c r="E80" s="169" t="str">
        <f t="shared" si="3"/>
        <v/>
      </c>
      <c r="F80" s="98" t="s">
        <v>9</v>
      </c>
      <c r="G80" s="99"/>
      <c r="H80" s="99"/>
      <c r="I80" s="99"/>
      <c r="J80" s="99"/>
      <c r="K80" s="99"/>
      <c r="L80" s="172"/>
      <c r="M80" s="130" t="s">
        <v>123</v>
      </c>
      <c r="N80" s="485" t="s">
        <v>805</v>
      </c>
      <c r="O80" s="486"/>
      <c r="P80" s="487"/>
    </row>
    <row r="81" spans="1:18" ht="35.25" customHeight="1" x14ac:dyDescent="0.15">
      <c r="B81" s="691"/>
      <c r="C81" s="692"/>
      <c r="D81" s="693"/>
      <c r="E81" s="169" t="str">
        <f t="shared" si="3"/>
        <v/>
      </c>
      <c r="F81" s="654" t="s">
        <v>748</v>
      </c>
      <c r="G81" s="655"/>
      <c r="H81" s="655"/>
      <c r="I81" s="655"/>
      <c r="J81" s="655"/>
      <c r="K81" s="656"/>
      <c r="L81" s="172"/>
      <c r="M81" s="130" t="s">
        <v>123</v>
      </c>
      <c r="N81" s="485"/>
      <c r="O81" s="486"/>
      <c r="P81" s="487"/>
    </row>
    <row r="82" spans="1:18" ht="19.5" customHeight="1" x14ac:dyDescent="0.15">
      <c r="B82" s="691"/>
      <c r="C82" s="692"/>
      <c r="D82" s="693"/>
      <c r="E82" s="169" t="str">
        <f t="shared" si="3"/>
        <v/>
      </c>
      <c r="F82" s="98" t="s">
        <v>11</v>
      </c>
      <c r="G82" s="99"/>
      <c r="H82" s="99"/>
      <c r="I82" s="99"/>
      <c r="J82" s="99"/>
      <c r="K82" s="99"/>
      <c r="L82" s="172"/>
      <c r="M82" s="130" t="s">
        <v>123</v>
      </c>
      <c r="N82" s="485"/>
      <c r="O82" s="486"/>
      <c r="P82" s="487"/>
    </row>
    <row r="83" spans="1:18" ht="19.5" hidden="1" customHeight="1" x14ac:dyDescent="0.15">
      <c r="B83" s="691"/>
      <c r="C83" s="692"/>
      <c r="D83" s="693"/>
      <c r="E83" s="169" t="str">
        <f t="shared" si="3"/>
        <v/>
      </c>
      <c r="F83" s="98" t="s">
        <v>12</v>
      </c>
      <c r="G83" s="99"/>
      <c r="H83" s="99"/>
      <c r="I83" s="99"/>
      <c r="J83" s="99"/>
      <c r="K83" s="99"/>
      <c r="L83" s="172"/>
      <c r="M83" s="130" t="s">
        <v>123</v>
      </c>
      <c r="N83" s="485" t="s">
        <v>805</v>
      </c>
      <c r="O83" s="486"/>
      <c r="P83" s="487"/>
    </row>
    <row r="84" spans="1:18" ht="19.5" customHeight="1" x14ac:dyDescent="0.15">
      <c r="B84" s="691"/>
      <c r="C84" s="692"/>
      <c r="D84" s="693"/>
      <c r="E84" s="169" t="str">
        <f t="shared" si="3"/>
        <v/>
      </c>
      <c r="F84" s="98" t="s">
        <v>13</v>
      </c>
      <c r="G84" s="99"/>
      <c r="H84" s="99"/>
      <c r="I84" s="99"/>
      <c r="J84" s="99"/>
      <c r="K84" s="99"/>
      <c r="L84" s="172"/>
      <c r="M84" s="130" t="s">
        <v>123</v>
      </c>
      <c r="N84" s="485"/>
      <c r="O84" s="486"/>
      <c r="P84" s="487"/>
    </row>
    <row r="85" spans="1:18" ht="19.5" customHeight="1" x14ac:dyDescent="0.15">
      <c r="B85" s="691"/>
      <c r="C85" s="692"/>
      <c r="D85" s="693"/>
      <c r="E85" s="169" t="str">
        <f t="shared" si="3"/>
        <v/>
      </c>
      <c r="F85" s="98" t="s">
        <v>14</v>
      </c>
      <c r="G85" s="99"/>
      <c r="H85" s="99"/>
      <c r="I85" s="99"/>
      <c r="J85" s="99"/>
      <c r="K85" s="99"/>
      <c r="L85" s="172"/>
      <c r="M85" s="130" t="s">
        <v>123</v>
      </c>
      <c r="N85" s="485"/>
      <c r="O85" s="486"/>
      <c r="P85" s="487"/>
    </row>
    <row r="86" spans="1:18" ht="19.5" customHeight="1" x14ac:dyDescent="0.15">
      <c r="B86" s="691"/>
      <c r="C86" s="692"/>
      <c r="D86" s="693"/>
      <c r="E86" s="169" t="str">
        <f t="shared" si="3"/>
        <v/>
      </c>
      <c r="F86" s="98" t="s">
        <v>15</v>
      </c>
      <c r="G86" s="99"/>
      <c r="H86" s="99"/>
      <c r="I86" s="99"/>
      <c r="J86" s="99"/>
      <c r="K86" s="99"/>
      <c r="L86" s="172"/>
      <c r="M86" s="130" t="s">
        <v>123</v>
      </c>
      <c r="N86" s="485"/>
      <c r="O86" s="486"/>
      <c r="P86" s="487"/>
    </row>
    <row r="87" spans="1:18" ht="19.5" customHeight="1" x14ac:dyDescent="0.15">
      <c r="B87" s="691"/>
      <c r="C87" s="692"/>
      <c r="D87" s="693"/>
      <c r="E87" s="169" t="str">
        <f t="shared" si="3"/>
        <v/>
      </c>
      <c r="F87" s="98" t="s">
        <v>16</v>
      </c>
      <c r="G87" s="99"/>
      <c r="H87" s="99"/>
      <c r="I87" s="99"/>
      <c r="J87" s="99"/>
      <c r="K87" s="99"/>
      <c r="L87" s="172"/>
      <c r="M87" s="130" t="s">
        <v>123</v>
      </c>
      <c r="N87" s="485"/>
      <c r="O87" s="486"/>
      <c r="P87" s="487"/>
    </row>
    <row r="88" spans="1:18" ht="19.5" customHeight="1" x14ac:dyDescent="0.15">
      <c r="B88" s="694"/>
      <c r="C88" s="695"/>
      <c r="D88" s="696"/>
      <c r="E88" s="170" t="str">
        <f t="shared" si="3"/>
        <v/>
      </c>
      <c r="F88" s="100" t="s">
        <v>17</v>
      </c>
      <c r="G88" s="101"/>
      <c r="H88" s="101"/>
      <c r="I88" s="101"/>
      <c r="J88" s="101"/>
      <c r="K88" s="101"/>
      <c r="L88" s="173"/>
      <c r="M88" s="131" t="s">
        <v>123</v>
      </c>
      <c r="N88" s="485"/>
      <c r="O88" s="486"/>
      <c r="P88" s="487"/>
    </row>
    <row r="90" spans="1:18" ht="101.25" customHeight="1" x14ac:dyDescent="0.15">
      <c r="A90" s="132">
        <v>8</v>
      </c>
      <c r="B90" s="561" t="s">
        <v>142</v>
      </c>
      <c r="C90" s="562"/>
      <c r="D90" s="563"/>
      <c r="E90" s="19"/>
      <c r="F90" s="647" t="s">
        <v>122</v>
      </c>
      <c r="G90" s="648"/>
      <c r="H90" s="648"/>
      <c r="I90" s="648"/>
      <c r="J90" s="648"/>
      <c r="K90" s="648"/>
      <c r="L90" s="709" t="s">
        <v>788</v>
      </c>
      <c r="M90" s="648"/>
      <c r="N90" s="709" t="s">
        <v>778</v>
      </c>
      <c r="O90" s="648"/>
      <c r="R90" s="112">
        <f>COUNTIF(P91:P117,"有")</f>
        <v>0</v>
      </c>
    </row>
    <row r="91" spans="1:18" ht="18.75" customHeight="1" x14ac:dyDescent="0.15">
      <c r="B91" s="564"/>
      <c r="C91" s="565"/>
      <c r="D91" s="566"/>
      <c r="E91" s="174" t="str">
        <f>IF($E$39="","","○")</f>
        <v/>
      </c>
      <c r="F91" s="17" t="s">
        <v>33</v>
      </c>
      <c r="G91" s="17"/>
      <c r="H91" s="17"/>
      <c r="I91" s="17"/>
      <c r="J91" s="17"/>
      <c r="K91" s="17"/>
      <c r="L91" s="171"/>
      <c r="M91" s="14" t="s">
        <v>120</v>
      </c>
      <c r="N91" s="171"/>
      <c r="O91" s="14" t="s">
        <v>120</v>
      </c>
      <c r="Q91" s="112">
        <v>35</v>
      </c>
      <c r="R91" s="112" t="e">
        <f>INDEX(#REF!,MATCH(F91,#REF!,0),1)</f>
        <v>#REF!</v>
      </c>
    </row>
    <row r="92" spans="1:18" ht="18.75" customHeight="1" x14ac:dyDescent="0.15">
      <c r="B92" s="564"/>
      <c r="C92" s="565"/>
      <c r="D92" s="566"/>
      <c r="E92" s="169" t="str">
        <f>IF($E$39="","","○")</f>
        <v/>
      </c>
      <c r="F92" s="9" t="s">
        <v>34</v>
      </c>
      <c r="G92" s="9"/>
      <c r="H92" s="9"/>
      <c r="I92" s="9"/>
      <c r="J92" s="9"/>
      <c r="K92" s="9"/>
      <c r="L92" s="172"/>
      <c r="M92" s="15" t="s">
        <v>120</v>
      </c>
      <c r="N92" s="172"/>
      <c r="O92" s="15" t="s">
        <v>120</v>
      </c>
      <c r="Q92" s="112" t="e">
        <f>IF(R92=R91,Q91,Q91+1)</f>
        <v>#REF!</v>
      </c>
      <c r="R92" s="112" t="e">
        <f>INDEX(#REF!,MATCH(F92,#REF!,0),1)</f>
        <v>#REF!</v>
      </c>
    </row>
    <row r="93" spans="1:18" ht="18.75" customHeight="1" x14ac:dyDescent="0.15">
      <c r="B93" s="564"/>
      <c r="C93" s="565"/>
      <c r="D93" s="566"/>
      <c r="E93" s="169" t="str">
        <f>IF($E$40="","","○")</f>
        <v/>
      </c>
      <c r="F93" s="9" t="s">
        <v>18</v>
      </c>
      <c r="G93" s="9"/>
      <c r="H93" s="9"/>
      <c r="I93" s="9"/>
      <c r="J93" s="9"/>
      <c r="K93" s="9"/>
      <c r="L93" s="172"/>
      <c r="M93" s="15" t="s">
        <v>120</v>
      </c>
      <c r="N93" s="172"/>
      <c r="O93" s="15" t="s">
        <v>120</v>
      </c>
      <c r="Q93" s="112" t="e">
        <f t="shared" ref="Q93:Q117" si="4">IF(R93=R92,Q92,Q92+1)</f>
        <v>#REF!</v>
      </c>
      <c r="R93" s="112" t="e">
        <f>INDEX(#REF!,MATCH(F93,#REF!,0),1)</f>
        <v>#REF!</v>
      </c>
    </row>
    <row r="94" spans="1:18" ht="18.75" customHeight="1" x14ac:dyDescent="0.15">
      <c r="B94" s="564"/>
      <c r="C94" s="565"/>
      <c r="D94" s="566"/>
      <c r="E94" s="169" t="str">
        <f>IF($E$41="","","○")</f>
        <v/>
      </c>
      <c r="F94" s="9" t="s">
        <v>19</v>
      </c>
      <c r="G94" s="9"/>
      <c r="H94" s="9"/>
      <c r="I94" s="9"/>
      <c r="J94" s="9"/>
      <c r="K94" s="9"/>
      <c r="L94" s="172"/>
      <c r="M94" s="15" t="s">
        <v>120</v>
      </c>
      <c r="N94" s="172"/>
      <c r="O94" s="15" t="s">
        <v>120</v>
      </c>
      <c r="Q94" s="112" t="e">
        <f t="shared" si="4"/>
        <v>#REF!</v>
      </c>
      <c r="R94" s="112" t="e">
        <f>INDEX(#REF!,MATCH(F94,#REF!,0),1)</f>
        <v>#REF!</v>
      </c>
    </row>
    <row r="95" spans="1:18" ht="18.75" customHeight="1" x14ac:dyDescent="0.15">
      <c r="B95" s="564"/>
      <c r="C95" s="565"/>
      <c r="D95" s="566"/>
      <c r="E95" s="169" t="str">
        <f>IF($E$41="","","○")</f>
        <v/>
      </c>
      <c r="F95" s="9" t="s">
        <v>20</v>
      </c>
      <c r="G95" s="9"/>
      <c r="H95" s="9"/>
      <c r="I95" s="9"/>
      <c r="J95" s="9"/>
      <c r="K95" s="9"/>
      <c r="L95" s="172"/>
      <c r="M95" s="15" t="s">
        <v>120</v>
      </c>
      <c r="N95" s="172"/>
      <c r="O95" s="15" t="s">
        <v>120</v>
      </c>
      <c r="Q95" s="112" t="e">
        <f t="shared" si="4"/>
        <v>#REF!</v>
      </c>
      <c r="R95" s="112" t="e">
        <f>INDEX(#REF!,MATCH(F95,#REF!,0),1)</f>
        <v>#REF!</v>
      </c>
    </row>
    <row r="96" spans="1:18" ht="18.75" customHeight="1" x14ac:dyDescent="0.15">
      <c r="B96" s="564"/>
      <c r="C96" s="565"/>
      <c r="D96" s="566"/>
      <c r="E96" s="169" t="str">
        <f>IF($E$41="","","○")</f>
        <v/>
      </c>
      <c r="F96" s="9" t="s">
        <v>21</v>
      </c>
      <c r="G96" s="9"/>
      <c r="H96" s="9"/>
      <c r="I96" s="9"/>
      <c r="J96" s="9"/>
      <c r="K96" s="9"/>
      <c r="L96" s="172"/>
      <c r="M96" s="15" t="s">
        <v>120</v>
      </c>
      <c r="N96" s="172"/>
      <c r="O96" s="15" t="s">
        <v>120</v>
      </c>
      <c r="Q96" s="112" t="e">
        <f t="shared" si="4"/>
        <v>#REF!</v>
      </c>
      <c r="R96" s="112" t="e">
        <f>INDEX(#REF!,MATCH(F96,#REF!,0),1)</f>
        <v>#REF!</v>
      </c>
    </row>
    <row r="97" spans="2:18" ht="18.75" customHeight="1" x14ac:dyDescent="0.15">
      <c r="B97" s="564"/>
      <c r="C97" s="565"/>
      <c r="D97" s="566"/>
      <c r="E97" s="169" t="str">
        <f>IF($E$41="","","○")</f>
        <v/>
      </c>
      <c r="F97" s="9" t="s">
        <v>22</v>
      </c>
      <c r="G97" s="9"/>
      <c r="H97" s="9"/>
      <c r="I97" s="9"/>
      <c r="J97" s="9"/>
      <c r="K97" s="9"/>
      <c r="L97" s="172"/>
      <c r="M97" s="15" t="s">
        <v>120</v>
      </c>
      <c r="N97" s="172"/>
      <c r="O97" s="15" t="s">
        <v>120</v>
      </c>
      <c r="Q97" s="112" t="e">
        <f t="shared" si="4"/>
        <v>#REF!</v>
      </c>
      <c r="R97" s="112" t="e">
        <f>INDEX(#REF!,MATCH(F97,#REF!,0),1)</f>
        <v>#REF!</v>
      </c>
    </row>
    <row r="98" spans="2:18" ht="18.75" customHeight="1" x14ac:dyDescent="0.15">
      <c r="B98" s="564"/>
      <c r="C98" s="565"/>
      <c r="D98" s="566"/>
      <c r="E98" s="169" t="str">
        <f>IF($E$42="","","○")</f>
        <v/>
      </c>
      <c r="F98" s="9" t="s">
        <v>23</v>
      </c>
      <c r="G98" s="9"/>
      <c r="H98" s="9"/>
      <c r="I98" s="9"/>
      <c r="J98" s="9"/>
      <c r="K98" s="9"/>
      <c r="L98" s="172"/>
      <c r="M98" s="15" t="s">
        <v>120</v>
      </c>
      <c r="N98" s="172"/>
      <c r="O98" s="15" t="s">
        <v>120</v>
      </c>
      <c r="Q98" s="112" t="e">
        <f t="shared" si="4"/>
        <v>#REF!</v>
      </c>
      <c r="R98" s="112" t="e">
        <f>INDEX(#REF!,MATCH(F98,#REF!,0),1)</f>
        <v>#REF!</v>
      </c>
    </row>
    <row r="99" spans="2:18" ht="18.75" customHeight="1" x14ac:dyDescent="0.15">
      <c r="B99" s="564"/>
      <c r="C99" s="565"/>
      <c r="D99" s="566"/>
      <c r="E99" s="169" t="str">
        <f>IF($E$43="","","○")</f>
        <v/>
      </c>
      <c r="F99" s="9" t="s">
        <v>24</v>
      </c>
      <c r="G99" s="9"/>
      <c r="H99" s="9"/>
      <c r="I99" s="9"/>
      <c r="J99" s="9"/>
      <c r="K99" s="9"/>
      <c r="L99" s="172"/>
      <c r="M99" s="15" t="s">
        <v>120</v>
      </c>
      <c r="N99" s="172"/>
      <c r="O99" s="15" t="s">
        <v>120</v>
      </c>
      <c r="Q99" s="112" t="e">
        <f t="shared" si="4"/>
        <v>#REF!</v>
      </c>
      <c r="R99" s="112" t="e">
        <f>INDEX(#REF!,MATCH(F99,#REF!,0),1)</f>
        <v>#REF!</v>
      </c>
    </row>
    <row r="100" spans="2:18" ht="18.75" customHeight="1" x14ac:dyDescent="0.15">
      <c r="B100" s="564"/>
      <c r="C100" s="565"/>
      <c r="D100" s="566"/>
      <c r="E100" s="169" t="str">
        <f>IF($E$43="","","○")</f>
        <v/>
      </c>
      <c r="F100" s="9" t="s">
        <v>25</v>
      </c>
      <c r="G100" s="9"/>
      <c r="H100" s="9"/>
      <c r="I100" s="9"/>
      <c r="J100" s="9"/>
      <c r="K100" s="9"/>
      <c r="L100" s="172"/>
      <c r="M100" s="15" t="s">
        <v>120</v>
      </c>
      <c r="N100" s="172"/>
      <c r="O100" s="15" t="s">
        <v>120</v>
      </c>
      <c r="Q100" s="112" t="e">
        <f t="shared" si="4"/>
        <v>#REF!</v>
      </c>
      <c r="R100" s="112" t="e">
        <f>INDEX(#REF!,MATCH(F100,#REF!,0),1)</f>
        <v>#REF!</v>
      </c>
    </row>
    <row r="101" spans="2:18" ht="18.75" hidden="1" customHeight="1" x14ac:dyDescent="0.15">
      <c r="B101" s="564"/>
      <c r="C101" s="565"/>
      <c r="D101" s="566"/>
      <c r="E101" s="169" t="str">
        <f>IF($E$44="","","○")</f>
        <v/>
      </c>
      <c r="F101" s="9" t="s">
        <v>26</v>
      </c>
      <c r="G101" s="9"/>
      <c r="H101" s="9"/>
      <c r="I101" s="9"/>
      <c r="J101" s="9"/>
      <c r="K101" s="9"/>
      <c r="L101" s="172"/>
      <c r="M101" s="15" t="s">
        <v>120</v>
      </c>
      <c r="N101" s="172"/>
      <c r="O101" s="15" t="s">
        <v>120</v>
      </c>
      <c r="P101" s="112" t="s">
        <v>804</v>
      </c>
      <c r="Q101" s="112" t="e">
        <f t="shared" si="4"/>
        <v>#REF!</v>
      </c>
      <c r="R101" s="112" t="e">
        <f>INDEX(#REF!,MATCH(F101,#REF!,0),1)</f>
        <v>#REF!</v>
      </c>
    </row>
    <row r="102" spans="2:18" ht="18.75" customHeight="1" x14ac:dyDescent="0.15">
      <c r="B102" s="564"/>
      <c r="C102" s="565"/>
      <c r="D102" s="566"/>
      <c r="E102" s="169" t="str">
        <f>IF($E$45="","","○")</f>
        <v/>
      </c>
      <c r="F102" s="9" t="s">
        <v>27</v>
      </c>
      <c r="G102" s="9"/>
      <c r="H102" s="9"/>
      <c r="I102" s="9"/>
      <c r="J102" s="9"/>
      <c r="K102" s="9"/>
      <c r="L102" s="172"/>
      <c r="M102" s="15" t="s">
        <v>120</v>
      </c>
      <c r="N102" s="172"/>
      <c r="O102" s="15" t="s">
        <v>120</v>
      </c>
      <c r="Q102" s="112" t="e">
        <f t="shared" si="4"/>
        <v>#REF!</v>
      </c>
      <c r="R102" s="112" t="e">
        <f>INDEX(#REF!,MATCH(F102,#REF!,0),1)</f>
        <v>#REF!</v>
      </c>
    </row>
    <row r="103" spans="2:18" ht="18.75" customHeight="1" x14ac:dyDescent="0.15">
      <c r="B103" s="564"/>
      <c r="C103" s="565"/>
      <c r="D103" s="566"/>
      <c r="E103" s="169" t="str">
        <f>IF($E$46="","","○")</f>
        <v/>
      </c>
      <c r="F103" s="9" t="s">
        <v>28</v>
      </c>
      <c r="G103" s="9"/>
      <c r="H103" s="9"/>
      <c r="I103" s="9"/>
      <c r="J103" s="9"/>
      <c r="K103" s="9"/>
      <c r="L103" s="172"/>
      <c r="M103" s="15" t="s">
        <v>120</v>
      </c>
      <c r="N103" s="172"/>
      <c r="O103" s="15" t="s">
        <v>120</v>
      </c>
      <c r="Q103" s="112" t="e">
        <f t="shared" si="4"/>
        <v>#REF!</v>
      </c>
      <c r="R103" s="112" t="e">
        <f>INDEX(#REF!,MATCH(F103,#REF!,0),1)</f>
        <v>#REF!</v>
      </c>
    </row>
    <row r="104" spans="2:18" ht="18.75" customHeight="1" x14ac:dyDescent="0.15">
      <c r="B104" s="564"/>
      <c r="C104" s="565"/>
      <c r="D104" s="566"/>
      <c r="E104" s="169" t="str">
        <f>IF($E$46="","","○")</f>
        <v/>
      </c>
      <c r="F104" s="9" t="s">
        <v>29</v>
      </c>
      <c r="G104" s="9"/>
      <c r="H104" s="9"/>
      <c r="I104" s="9"/>
      <c r="J104" s="9"/>
      <c r="K104" s="9"/>
      <c r="L104" s="172"/>
      <c r="M104" s="15" t="s">
        <v>120</v>
      </c>
      <c r="N104" s="172"/>
      <c r="O104" s="15" t="s">
        <v>120</v>
      </c>
      <c r="Q104" s="112" t="e">
        <f t="shared" si="4"/>
        <v>#REF!</v>
      </c>
      <c r="R104" s="112" t="e">
        <f>INDEX(#REF!,MATCH(F104,#REF!,0),1)</f>
        <v>#REF!</v>
      </c>
    </row>
    <row r="105" spans="2:18" ht="18.75" hidden="1" customHeight="1" x14ac:dyDescent="0.15">
      <c r="B105" s="564"/>
      <c r="C105" s="565"/>
      <c r="D105" s="566"/>
      <c r="E105" s="169" t="str">
        <f>IF($E$47="","","○")</f>
        <v/>
      </c>
      <c r="F105" s="9" t="s">
        <v>30</v>
      </c>
      <c r="G105" s="9"/>
      <c r="H105" s="9"/>
      <c r="I105" s="9"/>
      <c r="J105" s="9"/>
      <c r="K105" s="9"/>
      <c r="L105" s="172"/>
      <c r="M105" s="15" t="s">
        <v>120</v>
      </c>
      <c r="N105" s="172"/>
      <c r="O105" s="15" t="s">
        <v>120</v>
      </c>
      <c r="P105" s="112" t="s">
        <v>804</v>
      </c>
      <c r="Q105" s="112" t="e">
        <f t="shared" si="4"/>
        <v>#REF!</v>
      </c>
      <c r="R105" s="112" t="e">
        <f>INDEX(#REF!,MATCH(F105,#REF!,0),1)</f>
        <v>#REF!</v>
      </c>
    </row>
    <row r="106" spans="2:18" ht="18.75" customHeight="1" x14ac:dyDescent="0.15">
      <c r="B106" s="564"/>
      <c r="C106" s="565"/>
      <c r="D106" s="566"/>
      <c r="E106" s="169" t="str">
        <f>IF($E$48="","","○")</f>
        <v/>
      </c>
      <c r="F106" s="9" t="s">
        <v>31</v>
      </c>
      <c r="G106" s="9"/>
      <c r="H106" s="9"/>
      <c r="I106" s="9"/>
      <c r="J106" s="9"/>
      <c r="K106" s="9"/>
      <c r="L106" s="172"/>
      <c r="M106" s="15" t="s">
        <v>120</v>
      </c>
      <c r="N106" s="172"/>
      <c r="O106" s="15" t="s">
        <v>120</v>
      </c>
      <c r="Q106" s="112" t="e">
        <f t="shared" si="4"/>
        <v>#REF!</v>
      </c>
      <c r="R106" s="112" t="e">
        <f>INDEX(#REF!,MATCH(F106,#REF!,0),1)</f>
        <v>#REF!</v>
      </c>
    </row>
    <row r="107" spans="2:18" ht="18.75" customHeight="1" x14ac:dyDescent="0.15">
      <c r="B107" s="564"/>
      <c r="C107" s="565"/>
      <c r="D107" s="566"/>
      <c r="E107" s="169" t="str">
        <f>IF($E$48="","","○")</f>
        <v/>
      </c>
      <c r="F107" s="9" t="s">
        <v>32</v>
      </c>
      <c r="G107" s="9"/>
      <c r="H107" s="9"/>
      <c r="I107" s="9"/>
      <c r="J107" s="9"/>
      <c r="K107" s="9"/>
      <c r="L107" s="172"/>
      <c r="M107" s="15" t="s">
        <v>120</v>
      </c>
      <c r="N107" s="172"/>
      <c r="O107" s="15" t="s">
        <v>120</v>
      </c>
      <c r="Q107" s="112" t="e">
        <f t="shared" si="4"/>
        <v>#REF!</v>
      </c>
      <c r="R107" s="112" t="e">
        <f>INDEX(#REF!,MATCH(F107,#REF!,0),1)</f>
        <v>#REF!</v>
      </c>
    </row>
    <row r="108" spans="2:18" ht="18.75" customHeight="1" x14ac:dyDescent="0.15">
      <c r="B108" s="564"/>
      <c r="C108" s="565"/>
      <c r="D108" s="566"/>
      <c r="E108" s="169" t="str">
        <f>IF($E$49="","","○")</f>
        <v/>
      </c>
      <c r="F108" s="9" t="s">
        <v>35</v>
      </c>
      <c r="G108" s="9"/>
      <c r="H108" s="9"/>
      <c r="I108" s="9"/>
      <c r="J108" s="9"/>
      <c r="K108" s="9"/>
      <c r="L108" s="172"/>
      <c r="M108" s="15" t="s">
        <v>120</v>
      </c>
      <c r="N108" s="172"/>
      <c r="O108" s="15" t="s">
        <v>120</v>
      </c>
      <c r="Q108" s="112" t="e">
        <f t="shared" si="4"/>
        <v>#REF!</v>
      </c>
      <c r="R108" s="112" t="e">
        <f>INDEX(#REF!,MATCH(F108,#REF!,0),1)</f>
        <v>#REF!</v>
      </c>
    </row>
    <row r="109" spans="2:18" ht="18.75" customHeight="1" x14ac:dyDescent="0.15">
      <c r="B109" s="564"/>
      <c r="C109" s="565"/>
      <c r="D109" s="566"/>
      <c r="E109" s="169" t="str">
        <f>IF($E$50="","","○")</f>
        <v/>
      </c>
      <c r="F109" s="9" t="s">
        <v>36</v>
      </c>
      <c r="G109" s="9"/>
      <c r="H109" s="9"/>
      <c r="I109" s="9"/>
      <c r="J109" s="9"/>
      <c r="K109" s="9"/>
      <c r="L109" s="172"/>
      <c r="M109" s="15" t="s">
        <v>120</v>
      </c>
      <c r="N109" s="172"/>
      <c r="O109" s="15" t="s">
        <v>120</v>
      </c>
      <c r="Q109" s="112" t="e">
        <f t="shared" si="4"/>
        <v>#REF!</v>
      </c>
      <c r="R109" s="112" t="e">
        <f>INDEX(#REF!,MATCH(F109,#REF!,0),1)</f>
        <v>#REF!</v>
      </c>
    </row>
    <row r="110" spans="2:18" ht="18.75" customHeight="1" x14ac:dyDescent="0.15">
      <c r="B110" s="564"/>
      <c r="C110" s="565"/>
      <c r="D110" s="566"/>
      <c r="E110" s="169" t="str">
        <f>IF($E$51="","","○")</f>
        <v/>
      </c>
      <c r="F110" s="9" t="s">
        <v>37</v>
      </c>
      <c r="G110" s="9"/>
      <c r="H110" s="9"/>
      <c r="I110" s="9"/>
      <c r="J110" s="9"/>
      <c r="K110" s="9"/>
      <c r="L110" s="172"/>
      <c r="M110" s="15" t="s">
        <v>120</v>
      </c>
      <c r="N110" s="172"/>
      <c r="O110" s="15" t="s">
        <v>120</v>
      </c>
      <c r="Q110" s="112" t="e">
        <f t="shared" si="4"/>
        <v>#REF!</v>
      </c>
      <c r="R110" s="112" t="e">
        <f>INDEX(#REF!,MATCH(F110,#REF!,0),1)</f>
        <v>#REF!</v>
      </c>
    </row>
    <row r="111" spans="2:18" ht="18.75" customHeight="1" x14ac:dyDescent="0.15">
      <c r="B111" s="564"/>
      <c r="C111" s="565"/>
      <c r="D111" s="566"/>
      <c r="E111" s="169" t="str">
        <f>IF($E$51="","","○")</f>
        <v/>
      </c>
      <c r="F111" s="9" t="s">
        <v>38</v>
      </c>
      <c r="G111" s="9"/>
      <c r="H111" s="9"/>
      <c r="I111" s="9"/>
      <c r="J111" s="9"/>
      <c r="K111" s="9"/>
      <c r="L111" s="172"/>
      <c r="M111" s="15" t="s">
        <v>120</v>
      </c>
      <c r="N111" s="172"/>
      <c r="O111" s="15" t="s">
        <v>120</v>
      </c>
      <c r="Q111" s="112" t="e">
        <f t="shared" si="4"/>
        <v>#REF!</v>
      </c>
      <c r="R111" s="112" t="e">
        <f>INDEX(#REF!,MATCH(F111,#REF!,0),1)</f>
        <v>#REF!</v>
      </c>
    </row>
    <row r="112" spans="2:18" ht="18.75" customHeight="1" x14ac:dyDescent="0.15">
      <c r="B112" s="564"/>
      <c r="C112" s="565"/>
      <c r="D112" s="566"/>
      <c r="E112" s="169" t="str">
        <f>IF($E$51="","","○")</f>
        <v/>
      </c>
      <c r="F112" s="9" t="s">
        <v>39</v>
      </c>
      <c r="G112" s="9"/>
      <c r="H112" s="9"/>
      <c r="I112" s="9"/>
      <c r="J112" s="9"/>
      <c r="K112" s="9"/>
      <c r="L112" s="172"/>
      <c r="M112" s="15" t="s">
        <v>120</v>
      </c>
      <c r="N112" s="172"/>
      <c r="O112" s="15" t="s">
        <v>120</v>
      </c>
      <c r="Q112" s="112" t="e">
        <f t="shared" si="4"/>
        <v>#REF!</v>
      </c>
      <c r="R112" s="112" t="e">
        <f>INDEX(#REF!,MATCH(F112,#REF!,0),1)</f>
        <v>#REF!</v>
      </c>
    </row>
    <row r="113" spans="1:18" ht="18.75" customHeight="1" x14ac:dyDescent="0.15">
      <c r="B113" s="564"/>
      <c r="C113" s="565"/>
      <c r="D113" s="566"/>
      <c r="E113" s="169" t="str">
        <f>IF($E$51="","","○")</f>
        <v/>
      </c>
      <c r="F113" s="9" t="s">
        <v>40</v>
      </c>
      <c r="G113" s="9"/>
      <c r="H113" s="9"/>
      <c r="I113" s="9"/>
      <c r="J113" s="9"/>
      <c r="K113" s="9"/>
      <c r="L113" s="172"/>
      <c r="M113" s="15" t="s">
        <v>120</v>
      </c>
      <c r="N113" s="172"/>
      <c r="O113" s="15" t="s">
        <v>120</v>
      </c>
      <c r="Q113" s="112" t="e">
        <f t="shared" si="4"/>
        <v>#REF!</v>
      </c>
      <c r="R113" s="112" t="e">
        <f>INDEX(#REF!,MATCH(F113,#REF!,0),1)</f>
        <v>#REF!</v>
      </c>
    </row>
    <row r="114" spans="1:18" ht="18.75" customHeight="1" x14ac:dyDescent="0.15">
      <c r="B114" s="564"/>
      <c r="C114" s="565"/>
      <c r="D114" s="566"/>
      <c r="E114" s="169" t="str">
        <f>IF($E$51="","","○")</f>
        <v/>
      </c>
      <c r="F114" s="9" t="s">
        <v>41</v>
      </c>
      <c r="G114" s="9"/>
      <c r="H114" s="9"/>
      <c r="I114" s="9"/>
      <c r="J114" s="9"/>
      <c r="K114" s="9"/>
      <c r="L114" s="172"/>
      <c r="M114" s="15" t="s">
        <v>120</v>
      </c>
      <c r="N114" s="172"/>
      <c r="O114" s="15" t="s">
        <v>120</v>
      </c>
      <c r="Q114" s="112" t="e">
        <f t="shared" si="4"/>
        <v>#REF!</v>
      </c>
      <c r="R114" s="112" t="e">
        <f>INDEX(#REF!,MATCH(F114,#REF!,0),1)</f>
        <v>#REF!</v>
      </c>
    </row>
    <row r="115" spans="1:18" ht="18.75" customHeight="1" x14ac:dyDescent="0.15">
      <c r="B115" s="564"/>
      <c r="C115" s="565"/>
      <c r="D115" s="566"/>
      <c r="E115" s="169" t="str">
        <f>IF($E$52="","","○")</f>
        <v/>
      </c>
      <c r="F115" s="9" t="s">
        <v>42</v>
      </c>
      <c r="G115" s="9"/>
      <c r="H115" s="9"/>
      <c r="I115" s="9"/>
      <c r="J115" s="9"/>
      <c r="K115" s="9"/>
      <c r="L115" s="172"/>
      <c r="M115" s="15" t="s">
        <v>120</v>
      </c>
      <c r="N115" s="172"/>
      <c r="O115" s="15" t="s">
        <v>120</v>
      </c>
      <c r="Q115" s="112" t="e">
        <f t="shared" si="4"/>
        <v>#REF!</v>
      </c>
      <c r="R115" s="112" t="e">
        <f>INDEX(#REF!,MATCH(F115,#REF!,0),1)</f>
        <v>#REF!</v>
      </c>
    </row>
    <row r="116" spans="1:18" ht="18.75" customHeight="1" x14ac:dyDescent="0.15">
      <c r="B116" s="564"/>
      <c r="C116" s="565"/>
      <c r="D116" s="566"/>
      <c r="E116" s="169" t="str">
        <f>IF($E$52="","","○")</f>
        <v/>
      </c>
      <c r="F116" s="9" t="s">
        <v>43</v>
      </c>
      <c r="G116" s="9"/>
      <c r="H116" s="9"/>
      <c r="I116" s="9"/>
      <c r="J116" s="9"/>
      <c r="K116" s="9"/>
      <c r="L116" s="172"/>
      <c r="M116" s="15" t="s">
        <v>120</v>
      </c>
      <c r="N116" s="172"/>
      <c r="O116" s="15" t="s">
        <v>120</v>
      </c>
      <c r="Q116" s="112" t="e">
        <f t="shared" si="4"/>
        <v>#REF!</v>
      </c>
      <c r="R116" s="112" t="e">
        <f>INDEX(#REF!,MATCH(F116,#REF!,0),1)</f>
        <v>#REF!</v>
      </c>
    </row>
    <row r="117" spans="1:18" ht="18.75" customHeight="1" x14ac:dyDescent="0.15">
      <c r="B117" s="567"/>
      <c r="C117" s="568"/>
      <c r="D117" s="569"/>
      <c r="E117" s="170" t="str">
        <f>IF($E$52="","","○")</f>
        <v/>
      </c>
      <c r="F117" s="11" t="s">
        <v>44</v>
      </c>
      <c r="G117" s="11"/>
      <c r="H117" s="11"/>
      <c r="I117" s="11"/>
      <c r="J117" s="11"/>
      <c r="K117" s="11"/>
      <c r="L117" s="173"/>
      <c r="M117" s="16" t="s">
        <v>120</v>
      </c>
      <c r="N117" s="173"/>
      <c r="O117" s="16" t="s">
        <v>120</v>
      </c>
      <c r="Q117" s="112" t="e">
        <f t="shared" si="4"/>
        <v>#REF!</v>
      </c>
      <c r="R117" s="112" t="e">
        <f>INDEX(#REF!,MATCH(F117,#REF!,0),1)</f>
        <v>#REF!</v>
      </c>
    </row>
    <row r="118" spans="1:18" ht="18.75" customHeight="1" x14ac:dyDescent="0.15">
      <c r="B118" s="160"/>
      <c r="C118" s="160"/>
      <c r="D118" s="161"/>
      <c r="E118" s="161"/>
      <c r="F118" s="160"/>
      <c r="G118" s="160"/>
      <c r="H118" s="160"/>
      <c r="I118" s="160"/>
      <c r="J118" s="160"/>
      <c r="K118" s="160"/>
      <c r="L118" s="160"/>
      <c r="M118" s="161"/>
      <c r="N118" s="160"/>
      <c r="O118" s="161"/>
    </row>
    <row r="119" spans="1:18" ht="18.75" customHeight="1" x14ac:dyDescent="0.15">
      <c r="A119">
        <v>9</v>
      </c>
      <c r="B119" s="682" t="s">
        <v>404</v>
      </c>
      <c r="C119" s="683"/>
      <c r="D119" s="684"/>
      <c r="E119" s="25" t="s">
        <v>403</v>
      </c>
      <c r="F119" s="26"/>
      <c r="G119" s="26"/>
      <c r="H119" s="26"/>
      <c r="I119" s="26"/>
      <c r="J119" s="26"/>
      <c r="K119" s="26"/>
      <c r="L119" s="26"/>
      <c r="M119" s="26"/>
      <c r="N119" s="26"/>
      <c r="O119" s="27"/>
    </row>
    <row r="120" spans="1:18" ht="18.75" customHeight="1" x14ac:dyDescent="0.15">
      <c r="B120" s="142"/>
      <c r="C120" s="142"/>
      <c r="D120" s="142"/>
      <c r="E120" s="142"/>
      <c r="F120" s="142"/>
      <c r="G120" s="142"/>
      <c r="H120" s="142"/>
      <c r="I120" s="142"/>
      <c r="J120" s="142"/>
      <c r="K120" s="142"/>
      <c r="L120" s="142"/>
      <c r="M120" s="142"/>
      <c r="N120" s="142"/>
      <c r="O120" s="142"/>
    </row>
    <row r="121" spans="1:18" ht="18.75" customHeight="1" x14ac:dyDescent="0.15">
      <c r="A121">
        <v>10</v>
      </c>
      <c r="B121" s="670" t="s">
        <v>402</v>
      </c>
      <c r="C121" s="671"/>
      <c r="D121" s="672"/>
      <c r="E121" s="28" t="s">
        <v>401</v>
      </c>
      <c r="F121" s="29"/>
      <c r="G121" s="29"/>
      <c r="H121" s="29"/>
      <c r="I121" s="29"/>
      <c r="J121" s="29"/>
      <c r="K121" s="29"/>
      <c r="L121" s="29"/>
      <c r="M121" s="29"/>
      <c r="N121" s="29"/>
      <c r="O121" s="30"/>
    </row>
    <row r="122" spans="1:18" ht="18.75" customHeight="1" x14ac:dyDescent="0.15">
      <c r="B122" s="673"/>
      <c r="C122" s="674"/>
      <c r="D122" s="675"/>
      <c r="E122" s="31"/>
      <c r="F122" s="32"/>
      <c r="G122" s="32"/>
      <c r="H122" s="32"/>
      <c r="I122" s="32"/>
      <c r="J122" s="32"/>
      <c r="K122" s="32"/>
      <c r="L122" s="32"/>
      <c r="M122" s="32"/>
      <c r="N122" s="32"/>
      <c r="O122" s="33"/>
    </row>
    <row r="123" spans="1:18" ht="9" customHeight="1" x14ac:dyDescent="0.15"/>
    <row r="124" spans="1:18" ht="18.75" customHeight="1" x14ac:dyDescent="0.15">
      <c r="A124" s="12" t="s">
        <v>353</v>
      </c>
      <c r="B124" s="13"/>
      <c r="C124" s="13"/>
      <c r="D124" s="18"/>
      <c r="E124" s="13"/>
      <c r="F124" s="13"/>
      <c r="G124" s="13"/>
      <c r="H124" s="13"/>
      <c r="I124" s="13"/>
      <c r="J124" s="13"/>
      <c r="K124" s="13"/>
      <c r="L124" s="13"/>
      <c r="M124" s="13"/>
      <c r="N124" s="13"/>
      <c r="O124" s="13"/>
      <c r="P124" s="223"/>
    </row>
    <row r="125" spans="1:18" ht="9" customHeight="1" x14ac:dyDescent="0.15"/>
    <row r="126" spans="1:18" ht="57" customHeight="1" x14ac:dyDescent="0.15">
      <c r="A126" s="462" t="s">
        <v>400</v>
      </c>
      <c r="B126" s="630" t="s">
        <v>354</v>
      </c>
      <c r="C126" s="631"/>
      <c r="D126" s="632"/>
      <c r="E126" s="175"/>
      <c r="F126" s="666"/>
      <c r="G126" s="667"/>
      <c r="H126" s="667"/>
      <c r="I126" s="667"/>
      <c r="J126" s="667"/>
      <c r="K126" s="667"/>
      <c r="L126" s="667"/>
      <c r="M126" s="667"/>
      <c r="N126" s="667"/>
      <c r="O126" s="667"/>
      <c r="P126" s="162"/>
      <c r="R126" s="112">
        <f>COUNTA(E126:E126)</f>
        <v>0</v>
      </c>
    </row>
    <row r="127" spans="1:18" ht="18.75" customHeight="1" x14ac:dyDescent="0.15">
      <c r="J127" s="651" t="s">
        <v>477</v>
      </c>
      <c r="K127" s="652"/>
    </row>
    <row r="128" spans="1:18" ht="31.5" customHeight="1" x14ac:dyDescent="0.15">
      <c r="A128" s="462" t="s">
        <v>399</v>
      </c>
      <c r="B128" s="630" t="s">
        <v>355</v>
      </c>
      <c r="C128" s="631"/>
      <c r="D128" s="632"/>
      <c r="E128" s="175"/>
      <c r="F128" s="237"/>
      <c r="G128" s="238"/>
      <c r="H128" s="238"/>
      <c r="I128" s="238"/>
      <c r="J128" s="652"/>
      <c r="K128" s="652"/>
      <c r="L128" s="238"/>
      <c r="M128" s="238"/>
      <c r="N128" s="238"/>
      <c r="O128" s="238"/>
      <c r="P128" s="162"/>
      <c r="R128" s="112">
        <f>COUNTA(E128:E128)</f>
        <v>0</v>
      </c>
    </row>
    <row r="129" spans="1:18" ht="18.75" customHeight="1" x14ac:dyDescent="0.15">
      <c r="J129" s="653"/>
      <c r="K129" s="653"/>
    </row>
    <row r="130" spans="1:18" ht="18.75" customHeight="1" x14ac:dyDescent="0.15">
      <c r="A130" s="462" t="s">
        <v>398</v>
      </c>
      <c r="B130" s="601" t="s">
        <v>352</v>
      </c>
      <c r="C130" s="624"/>
      <c r="D130" s="602"/>
      <c r="E130" s="598" t="s">
        <v>350</v>
      </c>
      <c r="F130" s="599"/>
      <c r="G130" s="600"/>
      <c r="H130" s="176"/>
      <c r="I130" s="219" t="s">
        <v>123</v>
      </c>
      <c r="J130" s="618"/>
      <c r="K130" s="619"/>
      <c r="L130" s="524"/>
      <c r="M130" s="525"/>
      <c r="N130" s="239"/>
      <c r="O130" s="239"/>
    </row>
    <row r="131" spans="1:18" ht="18.75" customHeight="1" x14ac:dyDescent="0.15">
      <c r="B131" s="603"/>
      <c r="C131" s="625"/>
      <c r="D131" s="604"/>
      <c r="E131" s="612" t="s">
        <v>351</v>
      </c>
      <c r="F131" s="613"/>
      <c r="G131" s="614"/>
      <c r="H131" s="177"/>
      <c r="I131" s="220" t="s">
        <v>123</v>
      </c>
      <c r="J131" s="620"/>
      <c r="K131" s="621"/>
      <c r="L131" s="524"/>
      <c r="M131" s="525"/>
      <c r="N131" s="239"/>
      <c r="O131" s="239"/>
    </row>
    <row r="132" spans="1:18" ht="18.75" customHeight="1" x14ac:dyDescent="0.15">
      <c r="B132" s="603"/>
      <c r="C132" s="625"/>
      <c r="D132" s="604"/>
      <c r="E132" s="612" t="s">
        <v>806</v>
      </c>
      <c r="F132" s="613"/>
      <c r="G132" s="614"/>
      <c r="H132" s="177"/>
      <c r="I132" s="220" t="s">
        <v>123</v>
      </c>
      <c r="J132" s="620"/>
      <c r="K132" s="621"/>
      <c r="L132" s="526" t="s">
        <v>800</v>
      </c>
      <c r="M132" s="525"/>
      <c r="N132" s="239"/>
      <c r="O132" s="239"/>
    </row>
    <row r="133" spans="1:18" ht="18.75" customHeight="1" x14ac:dyDescent="0.15">
      <c r="B133" s="603"/>
      <c r="C133" s="625"/>
      <c r="D133" s="604"/>
      <c r="E133" s="701" t="s">
        <v>66</v>
      </c>
      <c r="F133" s="702"/>
      <c r="G133" s="703"/>
      <c r="H133" s="178"/>
      <c r="I133" s="221" t="s">
        <v>123</v>
      </c>
      <c r="J133" s="622"/>
      <c r="K133" s="623"/>
      <c r="L133" s="524"/>
      <c r="M133" s="525"/>
      <c r="N133" s="239"/>
      <c r="O133" s="239"/>
    </row>
    <row r="134" spans="1:18" ht="18.75" customHeight="1" x14ac:dyDescent="0.15">
      <c r="B134" s="605"/>
      <c r="C134" s="626"/>
      <c r="D134" s="606"/>
      <c r="E134" s="627" t="s">
        <v>356</v>
      </c>
      <c r="F134" s="628"/>
      <c r="G134" s="629"/>
      <c r="H134" s="178"/>
      <c r="I134" s="236" t="s">
        <v>123</v>
      </c>
      <c r="J134" s="649" t="s">
        <v>476</v>
      </c>
      <c r="K134" s="650"/>
      <c r="L134" s="239"/>
      <c r="M134" s="239"/>
      <c r="N134" s="239"/>
      <c r="O134" s="239"/>
    </row>
    <row r="136" spans="1:18" ht="31.5" customHeight="1" x14ac:dyDescent="0.15">
      <c r="A136" s="462" t="s">
        <v>397</v>
      </c>
      <c r="B136" s="630" t="s">
        <v>357</v>
      </c>
      <c r="C136" s="631"/>
      <c r="D136" s="632"/>
      <c r="E136" s="175"/>
      <c r="F136" s="633" t="s">
        <v>785</v>
      </c>
      <c r="G136" s="634"/>
      <c r="H136" s="634"/>
      <c r="I136" s="634"/>
      <c r="J136" s="634"/>
      <c r="K136" s="634"/>
      <c r="L136" s="634"/>
      <c r="M136" s="634"/>
      <c r="N136" s="634"/>
      <c r="O136" s="634"/>
      <c r="P136" s="162"/>
      <c r="R136" s="112">
        <f>COUNTA(E136:E136)</f>
        <v>0</v>
      </c>
    </row>
    <row r="138" spans="1:18" ht="18.75" customHeight="1" x14ac:dyDescent="0.15">
      <c r="A138" s="462" t="s">
        <v>396</v>
      </c>
      <c r="B138" s="601" t="s">
        <v>360</v>
      </c>
      <c r="C138" s="602"/>
      <c r="D138" s="590" t="s">
        <v>358</v>
      </c>
      <c r="E138" s="205" t="s">
        <v>125</v>
      </c>
      <c r="F138" s="206" t="s">
        <v>123</v>
      </c>
      <c r="G138" s="595" t="s">
        <v>51</v>
      </c>
      <c r="H138" s="597"/>
      <c r="I138" s="595" t="s">
        <v>49</v>
      </c>
      <c r="J138" s="596"/>
      <c r="K138" s="597"/>
      <c r="L138" s="627" t="s">
        <v>359</v>
      </c>
      <c r="M138" s="628"/>
      <c r="N138" s="628"/>
      <c r="O138" s="629"/>
    </row>
    <row r="139" spans="1:18" ht="18.75" customHeight="1" x14ac:dyDescent="0.15">
      <c r="B139" s="603"/>
      <c r="C139" s="604"/>
      <c r="D139" s="591"/>
      <c r="E139" s="179"/>
      <c r="F139" s="180"/>
      <c r="G139" s="592"/>
      <c r="H139" s="594"/>
      <c r="I139" s="592"/>
      <c r="J139" s="593"/>
      <c r="K139" s="594"/>
      <c r="L139" s="615"/>
      <c r="M139" s="616"/>
      <c r="N139" s="616"/>
      <c r="O139" s="617"/>
    </row>
    <row r="140" spans="1:18" ht="33" customHeight="1" x14ac:dyDescent="0.15">
      <c r="A140" s="95"/>
      <c r="B140" s="605"/>
      <c r="C140" s="606"/>
      <c r="D140" s="587" t="s">
        <v>769</v>
      </c>
      <c r="E140" s="588"/>
      <c r="F140" s="588"/>
      <c r="G140" s="588"/>
      <c r="H140" s="589"/>
      <c r="I140" s="181"/>
      <c r="J140" s="607" t="s">
        <v>786</v>
      </c>
      <c r="K140" s="608"/>
      <c r="L140" s="608"/>
      <c r="M140" s="608"/>
      <c r="N140" s="608"/>
      <c r="O140" s="608"/>
      <c r="P140" s="162"/>
      <c r="R140" s="112">
        <f>COUNTA(#REF!)</f>
        <v>1</v>
      </c>
    </row>
    <row r="141" spans="1:18" ht="33" hidden="1" customHeight="1" x14ac:dyDescent="0.15">
      <c r="A141" s="95"/>
      <c r="B141" s="561"/>
      <c r="C141" s="563"/>
      <c r="D141" s="483"/>
      <c r="E141" s="609" t="s">
        <v>361</v>
      </c>
      <c r="F141" s="610"/>
      <c r="G141" s="610"/>
      <c r="H141" s="611"/>
      <c r="I141" s="484"/>
      <c r="J141" s="204"/>
      <c r="K141" s="204"/>
      <c r="L141" s="204"/>
      <c r="M141" s="204"/>
      <c r="N141" s="204"/>
      <c r="O141" s="204"/>
      <c r="P141" s="162"/>
      <c r="R141" s="112">
        <f>COUNTA(#REF!)</f>
        <v>1</v>
      </c>
    </row>
    <row r="142" spans="1:18" ht="33" hidden="1" customHeight="1" x14ac:dyDescent="0.15">
      <c r="A142" s="95"/>
      <c r="B142" s="564"/>
      <c r="C142" s="566"/>
      <c r="D142" s="483"/>
      <c r="E142" s="587" t="s">
        <v>362</v>
      </c>
      <c r="F142" s="588"/>
      <c r="G142" s="588"/>
      <c r="H142" s="589"/>
      <c r="I142" s="181"/>
      <c r="J142" s="204"/>
      <c r="K142" s="204"/>
      <c r="L142" s="204"/>
      <c r="M142" s="204"/>
      <c r="N142" s="204"/>
      <c r="O142" s="204"/>
      <c r="P142" s="162"/>
      <c r="R142" s="112">
        <f>COUNTA(#REF!)</f>
        <v>1</v>
      </c>
    </row>
    <row r="143" spans="1:18" ht="33" hidden="1" customHeight="1" x14ac:dyDescent="0.15">
      <c r="A143" s="95"/>
      <c r="B143" s="564"/>
      <c r="C143" s="566"/>
      <c r="D143" s="483"/>
      <c r="E143" s="587" t="s">
        <v>363</v>
      </c>
      <c r="F143" s="588"/>
      <c r="G143" s="588"/>
      <c r="H143" s="589"/>
      <c r="I143" s="181"/>
      <c r="J143" s="204"/>
      <c r="K143" s="204"/>
      <c r="L143" s="204"/>
      <c r="M143" s="204"/>
      <c r="N143" s="204"/>
      <c r="O143" s="204"/>
      <c r="P143" s="162"/>
      <c r="R143" s="112">
        <f>COUNTA(#REF!)</f>
        <v>1</v>
      </c>
    </row>
    <row r="144" spans="1:18" ht="33" hidden="1" customHeight="1" x14ac:dyDescent="0.15">
      <c r="A144" s="95"/>
      <c r="B144" s="567"/>
      <c r="C144" s="569"/>
      <c r="D144" s="482"/>
      <c r="E144" s="587" t="s">
        <v>364</v>
      </c>
      <c r="F144" s="588"/>
      <c r="G144" s="588"/>
      <c r="H144" s="589"/>
      <c r="I144" s="181"/>
      <c r="J144" s="204"/>
      <c r="K144" s="204"/>
      <c r="L144" s="204"/>
      <c r="M144" s="204"/>
      <c r="N144" s="204"/>
      <c r="O144" s="204"/>
      <c r="P144" s="162"/>
      <c r="R144" s="112">
        <f>COUNTA(#REF!)</f>
        <v>1</v>
      </c>
    </row>
    <row r="146" spans="1:21" ht="37.5" customHeight="1" x14ac:dyDescent="0.15">
      <c r="A146" s="132">
        <v>12</v>
      </c>
      <c r="B146" s="700" t="s">
        <v>67</v>
      </c>
      <c r="C146" s="700"/>
      <c r="D146" s="700"/>
      <c r="E146" s="700"/>
      <c r="F146" s="700"/>
      <c r="G146" s="700"/>
      <c r="H146" s="700"/>
      <c r="I146" s="181"/>
      <c r="J146" s="580" t="s">
        <v>787</v>
      </c>
      <c r="K146" s="581"/>
      <c r="L146" s="581"/>
      <c r="M146" s="581"/>
      <c r="N146" s="581"/>
      <c r="O146" s="581"/>
      <c r="P146" s="581"/>
      <c r="Q146" s="581"/>
      <c r="R146" s="581"/>
      <c r="S146" s="581"/>
      <c r="T146" s="581"/>
      <c r="U146" s="581"/>
    </row>
    <row r="147" spans="1:21" ht="9" customHeight="1" x14ac:dyDescent="0.15">
      <c r="B147" s="48"/>
      <c r="C147" s="48"/>
      <c r="D147" s="48"/>
      <c r="E147" s="20"/>
      <c r="F147" s="21"/>
      <c r="G147" s="21"/>
      <c r="H147" s="21"/>
      <c r="I147" s="21"/>
      <c r="J147" s="21"/>
      <c r="K147" s="21"/>
      <c r="L147" s="21"/>
      <c r="M147" s="21"/>
      <c r="N147" s="21"/>
      <c r="O147" s="21"/>
    </row>
    <row r="148" spans="1:21" ht="18.75" customHeight="1" x14ac:dyDescent="0.15">
      <c r="A148" s="12" t="s">
        <v>161</v>
      </c>
      <c r="B148" s="13"/>
      <c r="C148" s="13"/>
      <c r="D148" s="18"/>
      <c r="E148" s="13"/>
      <c r="F148" s="13"/>
      <c r="G148" s="13"/>
      <c r="H148" s="13"/>
      <c r="I148" s="13"/>
      <c r="J148" s="13"/>
      <c r="K148" s="13"/>
      <c r="L148" s="13"/>
      <c r="M148" s="13"/>
      <c r="N148" s="13"/>
      <c r="O148" s="13"/>
      <c r="P148" s="223"/>
    </row>
    <row r="149" spans="1:21" ht="9" customHeight="1" x14ac:dyDescent="0.15"/>
    <row r="150" spans="1:21" ht="18.75" customHeight="1" x14ac:dyDescent="0.15">
      <c r="K150" s="126" t="s">
        <v>252</v>
      </c>
      <c r="L150" s="127" t="s">
        <v>253</v>
      </c>
      <c r="M150" s="127" t="s">
        <v>254</v>
      </c>
      <c r="N150" s="127" t="s">
        <v>255</v>
      </c>
      <c r="O150" s="128" t="s">
        <v>256</v>
      </c>
    </row>
    <row r="151" spans="1:21" ht="18.75" customHeight="1" x14ac:dyDescent="0.15">
      <c r="B151" s="657" t="s">
        <v>250</v>
      </c>
      <c r="C151" s="658"/>
      <c r="D151" s="659"/>
      <c r="E151" s="34" t="str">
        <f t="shared" ref="E151:E164" si="5">IF(E39="","","○")</f>
        <v/>
      </c>
      <c r="F151" s="577" t="s">
        <v>4</v>
      </c>
      <c r="G151" s="578"/>
      <c r="H151" s="578"/>
      <c r="I151" s="578"/>
      <c r="J151" s="579"/>
      <c r="K151" s="386"/>
      <c r="L151" s="183"/>
      <c r="M151" s="183"/>
      <c r="N151" s="183"/>
      <c r="O151" s="184"/>
      <c r="R151" s="112" t="str">
        <f t="shared" ref="R151:R164" si="6">K151&amp;IF(L151="","","、"&amp;L151)&amp;IF(M151="","","、"&amp;M151)&amp;IF(N151="","","、"&amp;N151)&amp;IF(O151="","","、"&amp;O151)</f>
        <v/>
      </c>
    </row>
    <row r="152" spans="1:21" ht="18.75" customHeight="1" x14ac:dyDescent="0.15">
      <c r="B152" s="660"/>
      <c r="C152" s="661"/>
      <c r="D152" s="662"/>
      <c r="E152" s="35" t="str">
        <f t="shared" si="5"/>
        <v/>
      </c>
      <c r="F152" s="570" t="s">
        <v>5</v>
      </c>
      <c r="G152" s="571"/>
      <c r="H152" s="571"/>
      <c r="I152" s="571"/>
      <c r="J152" s="572"/>
      <c r="K152" s="185"/>
      <c r="L152" s="186"/>
      <c r="M152" s="186"/>
      <c r="N152" s="186"/>
      <c r="O152" s="187"/>
      <c r="R152" s="112" t="str">
        <f t="shared" si="6"/>
        <v/>
      </c>
    </row>
    <row r="153" spans="1:21" ht="18.75" customHeight="1" x14ac:dyDescent="0.15">
      <c r="B153" s="660"/>
      <c r="C153" s="661"/>
      <c r="D153" s="662"/>
      <c r="E153" s="35" t="str">
        <f t="shared" si="5"/>
        <v/>
      </c>
      <c r="F153" s="570" t="s">
        <v>6</v>
      </c>
      <c r="G153" s="571"/>
      <c r="H153" s="571"/>
      <c r="I153" s="571"/>
      <c r="J153" s="572"/>
      <c r="K153" s="185"/>
      <c r="L153" s="186"/>
      <c r="M153" s="186"/>
      <c r="N153" s="186"/>
      <c r="O153" s="187"/>
      <c r="R153" s="112" t="str">
        <f t="shared" si="6"/>
        <v/>
      </c>
    </row>
    <row r="154" spans="1:21" ht="18.75" customHeight="1" x14ac:dyDescent="0.15">
      <c r="B154" s="660"/>
      <c r="C154" s="661"/>
      <c r="D154" s="662"/>
      <c r="E154" s="35" t="str">
        <f t="shared" si="5"/>
        <v/>
      </c>
      <c r="F154" s="570" t="s">
        <v>7</v>
      </c>
      <c r="G154" s="571"/>
      <c r="H154" s="571"/>
      <c r="I154" s="571"/>
      <c r="J154" s="572"/>
      <c r="K154" s="185"/>
      <c r="L154" s="186"/>
      <c r="M154" s="186"/>
      <c r="N154" s="186"/>
      <c r="O154" s="187"/>
      <c r="R154" s="112" t="str">
        <f t="shared" si="6"/>
        <v/>
      </c>
    </row>
    <row r="155" spans="1:21" ht="18.75" customHeight="1" x14ac:dyDescent="0.15">
      <c r="B155" s="660"/>
      <c r="C155" s="661"/>
      <c r="D155" s="662"/>
      <c r="E155" s="35" t="str">
        <f t="shared" si="5"/>
        <v/>
      </c>
      <c r="F155" s="570" t="s">
        <v>8</v>
      </c>
      <c r="G155" s="571"/>
      <c r="H155" s="571"/>
      <c r="I155" s="571"/>
      <c r="J155" s="572"/>
      <c r="K155" s="185"/>
      <c r="L155" s="186"/>
      <c r="M155" s="186"/>
      <c r="N155" s="186"/>
      <c r="O155" s="187"/>
      <c r="R155" s="112" t="str">
        <f t="shared" si="6"/>
        <v/>
      </c>
    </row>
    <row r="156" spans="1:21" ht="39.75" hidden="1" customHeight="1" x14ac:dyDescent="0.15">
      <c r="B156" s="660"/>
      <c r="C156" s="661"/>
      <c r="D156" s="662"/>
      <c r="E156" s="35" t="str">
        <f t="shared" si="5"/>
        <v/>
      </c>
      <c r="F156" s="570" t="s">
        <v>413</v>
      </c>
      <c r="G156" s="571"/>
      <c r="H156" s="571"/>
      <c r="I156" s="571"/>
      <c r="J156" s="572"/>
      <c r="K156" s="185"/>
      <c r="L156" s="186"/>
      <c r="M156" s="186"/>
      <c r="N156" s="186"/>
      <c r="O156" s="187"/>
      <c r="P156" s="112" t="s">
        <v>807</v>
      </c>
      <c r="R156" s="112" t="str">
        <f t="shared" si="6"/>
        <v/>
      </c>
    </row>
    <row r="157" spans="1:21" ht="39.75" customHeight="1" x14ac:dyDescent="0.15">
      <c r="B157" s="660"/>
      <c r="C157" s="661"/>
      <c r="D157" s="662"/>
      <c r="E157" s="35" t="str">
        <f t="shared" si="5"/>
        <v/>
      </c>
      <c r="F157" s="570" t="s">
        <v>415</v>
      </c>
      <c r="G157" s="571"/>
      <c r="H157" s="571"/>
      <c r="I157" s="571"/>
      <c r="J157" s="572"/>
      <c r="K157" s="185"/>
      <c r="L157" s="186"/>
      <c r="M157" s="186"/>
      <c r="N157" s="186"/>
      <c r="O157" s="187"/>
      <c r="R157" s="112" t="str">
        <f t="shared" si="6"/>
        <v/>
      </c>
    </row>
    <row r="158" spans="1:21" ht="18.75" customHeight="1" x14ac:dyDescent="0.15">
      <c r="B158" s="660"/>
      <c r="C158" s="661"/>
      <c r="D158" s="662"/>
      <c r="E158" s="35" t="str">
        <f t="shared" si="5"/>
        <v/>
      </c>
      <c r="F158" s="570" t="s">
        <v>11</v>
      </c>
      <c r="G158" s="571"/>
      <c r="H158" s="571"/>
      <c r="I158" s="571"/>
      <c r="J158" s="572"/>
      <c r="K158" s="185"/>
      <c r="L158" s="186"/>
      <c r="M158" s="186"/>
      <c r="N158" s="186"/>
      <c r="O158" s="187"/>
      <c r="R158" s="112" t="str">
        <f t="shared" si="6"/>
        <v/>
      </c>
    </row>
    <row r="159" spans="1:21" ht="18.75" hidden="1" customHeight="1" x14ac:dyDescent="0.15">
      <c r="B159" s="660"/>
      <c r="C159" s="661"/>
      <c r="D159" s="662"/>
      <c r="E159" s="35" t="str">
        <f t="shared" si="5"/>
        <v/>
      </c>
      <c r="F159" s="570" t="s">
        <v>12</v>
      </c>
      <c r="G159" s="571"/>
      <c r="H159" s="571"/>
      <c r="I159" s="571"/>
      <c r="J159" s="572"/>
      <c r="K159" s="185"/>
      <c r="L159" s="186"/>
      <c r="M159" s="186"/>
      <c r="N159" s="186"/>
      <c r="O159" s="187"/>
      <c r="P159" s="112" t="s">
        <v>807</v>
      </c>
      <c r="R159" s="112" t="str">
        <f t="shared" si="6"/>
        <v/>
      </c>
    </row>
    <row r="160" spans="1:21" ht="18.75" customHeight="1" x14ac:dyDescent="0.15">
      <c r="B160" s="660"/>
      <c r="C160" s="661"/>
      <c r="D160" s="662"/>
      <c r="E160" s="35" t="str">
        <f t="shared" si="5"/>
        <v/>
      </c>
      <c r="F160" s="570" t="s">
        <v>13</v>
      </c>
      <c r="G160" s="571"/>
      <c r="H160" s="571"/>
      <c r="I160" s="571"/>
      <c r="J160" s="572"/>
      <c r="K160" s="185"/>
      <c r="L160" s="186"/>
      <c r="M160" s="186"/>
      <c r="N160" s="186"/>
      <c r="O160" s="187"/>
      <c r="R160" s="112" t="str">
        <f t="shared" si="6"/>
        <v/>
      </c>
    </row>
    <row r="161" spans="2:18" ht="18.75" customHeight="1" x14ac:dyDescent="0.15">
      <c r="B161" s="660"/>
      <c r="C161" s="661"/>
      <c r="D161" s="662"/>
      <c r="E161" s="35" t="str">
        <f t="shared" si="5"/>
        <v/>
      </c>
      <c r="F161" s="570" t="s">
        <v>14</v>
      </c>
      <c r="G161" s="571"/>
      <c r="H161" s="571"/>
      <c r="I161" s="571"/>
      <c r="J161" s="572"/>
      <c r="K161" s="185"/>
      <c r="L161" s="186"/>
      <c r="M161" s="186"/>
      <c r="N161" s="186"/>
      <c r="O161" s="187"/>
      <c r="R161" s="112" t="str">
        <f t="shared" si="6"/>
        <v/>
      </c>
    </row>
    <row r="162" spans="2:18" ht="18.75" customHeight="1" x14ac:dyDescent="0.15">
      <c r="B162" s="660"/>
      <c r="C162" s="661"/>
      <c r="D162" s="662"/>
      <c r="E162" s="35" t="str">
        <f t="shared" si="5"/>
        <v/>
      </c>
      <c r="F162" s="570" t="s">
        <v>15</v>
      </c>
      <c r="G162" s="571"/>
      <c r="H162" s="571"/>
      <c r="I162" s="571"/>
      <c r="J162" s="572"/>
      <c r="K162" s="185"/>
      <c r="L162" s="186"/>
      <c r="M162" s="186"/>
      <c r="N162" s="186"/>
      <c r="O162" s="187"/>
      <c r="R162" s="112" t="str">
        <f t="shared" si="6"/>
        <v/>
      </c>
    </row>
    <row r="163" spans="2:18" ht="18.75" customHeight="1" x14ac:dyDescent="0.15">
      <c r="B163" s="660"/>
      <c r="C163" s="661"/>
      <c r="D163" s="662"/>
      <c r="E163" s="35" t="str">
        <f t="shared" si="5"/>
        <v/>
      </c>
      <c r="F163" s="570" t="s">
        <v>16</v>
      </c>
      <c r="G163" s="571"/>
      <c r="H163" s="571"/>
      <c r="I163" s="571"/>
      <c r="J163" s="572"/>
      <c r="K163" s="185"/>
      <c r="L163" s="186"/>
      <c r="M163" s="186"/>
      <c r="N163" s="186"/>
      <c r="O163" s="187"/>
      <c r="R163" s="112" t="str">
        <f t="shared" si="6"/>
        <v/>
      </c>
    </row>
    <row r="164" spans="2:18" ht="18.75" customHeight="1" x14ac:dyDescent="0.15">
      <c r="B164" s="663"/>
      <c r="C164" s="664"/>
      <c r="D164" s="665"/>
      <c r="E164" s="36" t="str">
        <f t="shared" si="5"/>
        <v/>
      </c>
      <c r="F164" s="582" t="s">
        <v>17</v>
      </c>
      <c r="G164" s="583"/>
      <c r="H164" s="583"/>
      <c r="I164" s="583"/>
      <c r="J164" s="584"/>
      <c r="K164" s="188"/>
      <c r="L164" s="189"/>
      <c r="M164" s="189"/>
      <c r="N164" s="189"/>
      <c r="O164" s="190"/>
      <c r="R164" s="112" t="str">
        <f t="shared" si="6"/>
        <v/>
      </c>
    </row>
    <row r="165" spans="2:18" ht="18.75" customHeight="1" x14ac:dyDescent="0.15">
      <c r="K165" s="2"/>
      <c r="L165" s="94"/>
      <c r="M165" s="2"/>
      <c r="N165" s="95"/>
      <c r="O165" s="2"/>
    </row>
    <row r="166" spans="2:18" ht="18.75" customHeight="1" x14ac:dyDescent="0.15">
      <c r="K166" s="126" t="s">
        <v>257</v>
      </c>
      <c r="L166" s="127" t="s">
        <v>258</v>
      </c>
      <c r="M166" s="127" t="s">
        <v>259</v>
      </c>
      <c r="N166" s="127" t="s">
        <v>395</v>
      </c>
      <c r="O166" s="128" t="s">
        <v>394</v>
      </c>
    </row>
    <row r="167" spans="2:18" ht="18.75" customHeight="1" x14ac:dyDescent="0.15">
      <c r="B167" s="657" t="s">
        <v>251</v>
      </c>
      <c r="C167" s="658"/>
      <c r="D167" s="659"/>
      <c r="E167" s="34" t="str">
        <f t="shared" ref="E167:E180" si="7">IF(E39="","","○")</f>
        <v/>
      </c>
      <c r="F167" s="577" t="s">
        <v>4</v>
      </c>
      <c r="G167" s="578"/>
      <c r="H167" s="578"/>
      <c r="I167" s="578"/>
      <c r="J167" s="579"/>
      <c r="K167" s="182"/>
      <c r="L167" s="183"/>
      <c r="M167" s="183"/>
      <c r="N167" s="183"/>
      <c r="O167" s="184"/>
      <c r="R167" s="112" t="str">
        <f t="shared" ref="R167:R180" si="8">K167&amp;IF(L167="","","、"&amp;L167)&amp;IF(M167="","","、"&amp;M167)&amp;IF(N167="","","、"&amp;N167)&amp;IF(O167="","","、"&amp;O167)</f>
        <v/>
      </c>
    </row>
    <row r="168" spans="2:18" ht="18.75" customHeight="1" x14ac:dyDescent="0.15">
      <c r="B168" s="660"/>
      <c r="C168" s="661"/>
      <c r="D168" s="662"/>
      <c r="E168" s="35" t="str">
        <f t="shared" si="7"/>
        <v/>
      </c>
      <c r="F168" s="570" t="s">
        <v>5</v>
      </c>
      <c r="G168" s="571"/>
      <c r="H168" s="571"/>
      <c r="I168" s="571"/>
      <c r="J168" s="572"/>
      <c r="K168" s="185"/>
      <c r="L168" s="186"/>
      <c r="M168" s="186"/>
      <c r="N168" s="186"/>
      <c r="O168" s="187"/>
      <c r="R168" s="112" t="str">
        <f t="shared" si="8"/>
        <v/>
      </c>
    </row>
    <row r="169" spans="2:18" ht="18.75" customHeight="1" x14ac:dyDescent="0.15">
      <c r="B169" s="660"/>
      <c r="C169" s="661"/>
      <c r="D169" s="662"/>
      <c r="E169" s="35" t="str">
        <f t="shared" si="7"/>
        <v/>
      </c>
      <c r="F169" s="570" t="s">
        <v>6</v>
      </c>
      <c r="G169" s="571"/>
      <c r="H169" s="571"/>
      <c r="I169" s="571"/>
      <c r="J169" s="572"/>
      <c r="K169" s="185"/>
      <c r="L169" s="186"/>
      <c r="M169" s="186"/>
      <c r="N169" s="186"/>
      <c r="O169" s="187"/>
      <c r="R169" s="112" t="str">
        <f t="shared" si="8"/>
        <v/>
      </c>
    </row>
    <row r="170" spans="2:18" ht="18.75" customHeight="1" x14ac:dyDescent="0.15">
      <c r="B170" s="660"/>
      <c r="C170" s="661"/>
      <c r="D170" s="662"/>
      <c r="E170" s="35" t="str">
        <f t="shared" si="7"/>
        <v/>
      </c>
      <c r="F170" s="570" t="s">
        <v>7</v>
      </c>
      <c r="G170" s="571"/>
      <c r="H170" s="571"/>
      <c r="I170" s="571"/>
      <c r="J170" s="572"/>
      <c r="K170" s="185"/>
      <c r="L170" s="186"/>
      <c r="M170" s="186"/>
      <c r="N170" s="186"/>
      <c r="O170" s="187"/>
      <c r="R170" s="112" t="str">
        <f t="shared" si="8"/>
        <v/>
      </c>
    </row>
    <row r="171" spans="2:18" ht="18.75" customHeight="1" x14ac:dyDescent="0.15">
      <c r="B171" s="660"/>
      <c r="C171" s="661"/>
      <c r="D171" s="662"/>
      <c r="E171" s="35" t="str">
        <f t="shared" si="7"/>
        <v/>
      </c>
      <c r="F171" s="570" t="s">
        <v>8</v>
      </c>
      <c r="G171" s="571"/>
      <c r="H171" s="571"/>
      <c r="I171" s="571"/>
      <c r="J171" s="572"/>
      <c r="K171" s="185"/>
      <c r="L171" s="186"/>
      <c r="M171" s="186"/>
      <c r="N171" s="186"/>
      <c r="O171" s="187"/>
      <c r="R171" s="112" t="str">
        <f t="shared" si="8"/>
        <v/>
      </c>
    </row>
    <row r="172" spans="2:18" ht="36.75" hidden="1" customHeight="1" x14ac:dyDescent="0.15">
      <c r="B172" s="660"/>
      <c r="C172" s="661"/>
      <c r="D172" s="662"/>
      <c r="E172" s="35" t="str">
        <f t="shared" si="7"/>
        <v/>
      </c>
      <c r="F172" s="570" t="s">
        <v>413</v>
      </c>
      <c r="G172" s="571"/>
      <c r="H172" s="571"/>
      <c r="I172" s="571"/>
      <c r="J172" s="572"/>
      <c r="K172" s="185"/>
      <c r="L172" s="186"/>
      <c r="M172" s="186"/>
      <c r="N172" s="186"/>
      <c r="O172" s="187"/>
      <c r="P172" s="112" t="s">
        <v>808</v>
      </c>
      <c r="R172" s="112" t="str">
        <f t="shared" si="8"/>
        <v/>
      </c>
    </row>
    <row r="173" spans="2:18" ht="36.75" customHeight="1" x14ac:dyDescent="0.15">
      <c r="B173" s="660"/>
      <c r="C173" s="661"/>
      <c r="D173" s="662"/>
      <c r="E173" s="35" t="str">
        <f t="shared" si="7"/>
        <v/>
      </c>
      <c r="F173" s="570" t="s">
        <v>414</v>
      </c>
      <c r="G173" s="571"/>
      <c r="H173" s="571"/>
      <c r="I173" s="571"/>
      <c r="J173" s="572"/>
      <c r="K173" s="185"/>
      <c r="L173" s="186"/>
      <c r="M173" s="186"/>
      <c r="N173" s="186"/>
      <c r="O173" s="187"/>
      <c r="R173" s="112" t="str">
        <f t="shared" si="8"/>
        <v/>
      </c>
    </row>
    <row r="174" spans="2:18" ht="18.75" customHeight="1" x14ac:dyDescent="0.15">
      <c r="B174" s="660"/>
      <c r="C174" s="661"/>
      <c r="D174" s="662"/>
      <c r="E174" s="35" t="str">
        <f t="shared" si="7"/>
        <v/>
      </c>
      <c r="F174" s="570" t="s">
        <v>11</v>
      </c>
      <c r="G174" s="571"/>
      <c r="H174" s="571"/>
      <c r="I174" s="571"/>
      <c r="J174" s="572"/>
      <c r="K174" s="185"/>
      <c r="L174" s="186"/>
      <c r="M174" s="186"/>
      <c r="N174" s="186"/>
      <c r="O174" s="187"/>
      <c r="R174" s="112" t="str">
        <f t="shared" si="8"/>
        <v/>
      </c>
    </row>
    <row r="175" spans="2:18" ht="18.75" hidden="1" customHeight="1" x14ac:dyDescent="0.15">
      <c r="B175" s="660"/>
      <c r="C175" s="661"/>
      <c r="D175" s="662"/>
      <c r="E175" s="35" t="str">
        <f t="shared" si="7"/>
        <v/>
      </c>
      <c r="F175" s="570" t="s">
        <v>12</v>
      </c>
      <c r="G175" s="571"/>
      <c r="H175" s="571"/>
      <c r="I175" s="571"/>
      <c r="J175" s="572"/>
      <c r="K175" s="185"/>
      <c r="L175" s="186"/>
      <c r="M175" s="186"/>
      <c r="N175" s="186"/>
      <c r="O175" s="187"/>
      <c r="P175" s="112" t="s">
        <v>808</v>
      </c>
      <c r="R175" s="112" t="str">
        <f t="shared" si="8"/>
        <v/>
      </c>
    </row>
    <row r="176" spans="2:18" ht="18.75" customHeight="1" x14ac:dyDescent="0.15">
      <c r="B176" s="660"/>
      <c r="C176" s="661"/>
      <c r="D176" s="662"/>
      <c r="E176" s="35" t="str">
        <f t="shared" si="7"/>
        <v/>
      </c>
      <c r="F176" s="570" t="s">
        <v>13</v>
      </c>
      <c r="G176" s="571"/>
      <c r="H176" s="571"/>
      <c r="I176" s="571"/>
      <c r="J176" s="572"/>
      <c r="K176" s="185"/>
      <c r="L176" s="186"/>
      <c r="M176" s="186"/>
      <c r="N176" s="186"/>
      <c r="O176" s="187"/>
      <c r="R176" s="112" t="str">
        <f t="shared" si="8"/>
        <v/>
      </c>
    </row>
    <row r="177" spans="1:18" ht="18.75" customHeight="1" x14ac:dyDescent="0.15">
      <c r="B177" s="660"/>
      <c r="C177" s="661"/>
      <c r="D177" s="662"/>
      <c r="E177" s="35" t="str">
        <f t="shared" si="7"/>
        <v/>
      </c>
      <c r="F177" s="570" t="s">
        <v>14</v>
      </c>
      <c r="G177" s="571"/>
      <c r="H177" s="571"/>
      <c r="I177" s="571"/>
      <c r="J177" s="572"/>
      <c r="K177" s="185"/>
      <c r="L177" s="186"/>
      <c r="M177" s="186"/>
      <c r="N177" s="186"/>
      <c r="O177" s="187"/>
      <c r="R177" s="112" t="str">
        <f t="shared" si="8"/>
        <v/>
      </c>
    </row>
    <row r="178" spans="1:18" ht="18.75" customHeight="1" x14ac:dyDescent="0.15">
      <c r="B178" s="660"/>
      <c r="C178" s="661"/>
      <c r="D178" s="662"/>
      <c r="E178" s="35" t="str">
        <f t="shared" si="7"/>
        <v/>
      </c>
      <c r="F178" s="570" t="s">
        <v>15</v>
      </c>
      <c r="G178" s="571"/>
      <c r="H178" s="571"/>
      <c r="I178" s="571"/>
      <c r="J178" s="572"/>
      <c r="K178" s="185"/>
      <c r="L178" s="186"/>
      <c r="M178" s="186"/>
      <c r="N178" s="186"/>
      <c r="O178" s="187"/>
      <c r="R178" s="112" t="str">
        <f t="shared" si="8"/>
        <v/>
      </c>
    </row>
    <row r="179" spans="1:18" ht="18.75" customHeight="1" x14ac:dyDescent="0.15">
      <c r="B179" s="660"/>
      <c r="C179" s="661"/>
      <c r="D179" s="662"/>
      <c r="E179" s="35" t="str">
        <f t="shared" si="7"/>
        <v/>
      </c>
      <c r="F179" s="570" t="s">
        <v>16</v>
      </c>
      <c r="G179" s="571"/>
      <c r="H179" s="571"/>
      <c r="I179" s="571"/>
      <c r="J179" s="572"/>
      <c r="K179" s="185"/>
      <c r="L179" s="186"/>
      <c r="M179" s="186"/>
      <c r="N179" s="186"/>
      <c r="O179" s="187"/>
      <c r="R179" s="112" t="str">
        <f t="shared" si="8"/>
        <v/>
      </c>
    </row>
    <row r="180" spans="1:18" ht="18.75" customHeight="1" x14ac:dyDescent="0.15">
      <c r="B180" s="663"/>
      <c r="C180" s="664"/>
      <c r="D180" s="665"/>
      <c r="E180" s="36" t="str">
        <f t="shared" si="7"/>
        <v/>
      </c>
      <c r="F180" s="582" t="s">
        <v>17</v>
      </c>
      <c r="G180" s="583"/>
      <c r="H180" s="583"/>
      <c r="I180" s="583"/>
      <c r="J180" s="584"/>
      <c r="K180" s="188"/>
      <c r="L180" s="189"/>
      <c r="M180" s="189"/>
      <c r="N180" s="189"/>
      <c r="O180" s="190"/>
      <c r="R180" s="112" t="str">
        <f t="shared" si="8"/>
        <v/>
      </c>
    </row>
    <row r="182" spans="1:18" ht="9" customHeight="1" x14ac:dyDescent="0.15"/>
    <row r="183" spans="1:18" s="125" customFormat="1" ht="24" x14ac:dyDescent="0.15">
      <c r="A183" s="121" t="s">
        <v>366</v>
      </c>
      <c r="B183" s="122"/>
      <c r="C183" s="122"/>
      <c r="D183" s="123"/>
      <c r="E183" s="122"/>
      <c r="F183" s="122"/>
      <c r="G183" s="122"/>
      <c r="H183" s="122"/>
      <c r="I183" s="122"/>
      <c r="J183" s="122"/>
      <c r="K183" s="122"/>
      <c r="L183" s="122"/>
      <c r="M183" s="122"/>
      <c r="N183" s="122"/>
      <c r="O183" s="122"/>
      <c r="P183" s="222"/>
      <c r="Q183" s="124"/>
      <c r="R183" s="124"/>
    </row>
  </sheetData>
  <sheetProtection sheet="1" objects="1" scenarios="1"/>
  <mergeCells count="120">
    <mergeCell ref="E3:P4"/>
    <mergeCell ref="E20:L20"/>
    <mergeCell ref="N90:O90"/>
    <mergeCell ref="L90:M90"/>
    <mergeCell ref="E9:L9"/>
    <mergeCell ref="E13:L13"/>
    <mergeCell ref="E8:L8"/>
    <mergeCell ref="E19:L19"/>
    <mergeCell ref="E17:L17"/>
    <mergeCell ref="E18:L18"/>
    <mergeCell ref="E25:L25"/>
    <mergeCell ref="J30:L30"/>
    <mergeCell ref="F29:H29"/>
    <mergeCell ref="F30:H30"/>
    <mergeCell ref="E36:L36"/>
    <mergeCell ref="J34:L34"/>
    <mergeCell ref="J35:L35"/>
    <mergeCell ref="F41:M41"/>
    <mergeCell ref="F42:M42"/>
    <mergeCell ref="F43:M43"/>
    <mergeCell ref="F44:M44"/>
    <mergeCell ref="F11:H11"/>
    <mergeCell ref="J11:L11"/>
    <mergeCell ref="F40:M40"/>
    <mergeCell ref="B151:D164"/>
    <mergeCell ref="B167:D180"/>
    <mergeCell ref="B126:D126"/>
    <mergeCell ref="F126:O126"/>
    <mergeCell ref="B22:C27"/>
    <mergeCell ref="B29:C30"/>
    <mergeCell ref="J29:L29"/>
    <mergeCell ref="B121:D122"/>
    <mergeCell ref="B34:C37"/>
    <mergeCell ref="B119:D119"/>
    <mergeCell ref="B39:D52"/>
    <mergeCell ref="B54:D73"/>
    <mergeCell ref="F34:H34"/>
    <mergeCell ref="F35:H35"/>
    <mergeCell ref="B75:D88"/>
    <mergeCell ref="E37:L37"/>
    <mergeCell ref="B146:H146"/>
    <mergeCell ref="E132:G132"/>
    <mergeCell ref="E133:G133"/>
    <mergeCell ref="G138:H138"/>
    <mergeCell ref="L138:O138"/>
    <mergeCell ref="B128:D128"/>
    <mergeCell ref="F23:L23"/>
    <mergeCell ref="F39:M39"/>
    <mergeCell ref="F45:M45"/>
    <mergeCell ref="B130:D134"/>
    <mergeCell ref="E134:G134"/>
    <mergeCell ref="B136:D136"/>
    <mergeCell ref="F136:O136"/>
    <mergeCell ref="E21:L21"/>
    <mergeCell ref="B17:C21"/>
    <mergeCell ref="E24:L24"/>
    <mergeCell ref="F90:K90"/>
    <mergeCell ref="J134:K134"/>
    <mergeCell ref="J127:K129"/>
    <mergeCell ref="F81:K81"/>
    <mergeCell ref="D10:D11"/>
    <mergeCell ref="D140:H140"/>
    <mergeCell ref="D138:D139"/>
    <mergeCell ref="I139:K139"/>
    <mergeCell ref="I138:K138"/>
    <mergeCell ref="E130:G130"/>
    <mergeCell ref="B138:C140"/>
    <mergeCell ref="J140:O140"/>
    <mergeCell ref="E144:H144"/>
    <mergeCell ref="E143:H143"/>
    <mergeCell ref="E141:H141"/>
    <mergeCell ref="E142:H142"/>
    <mergeCell ref="E131:G131"/>
    <mergeCell ref="B141:C144"/>
    <mergeCell ref="F47:M47"/>
    <mergeCell ref="F48:M48"/>
    <mergeCell ref="F49:M49"/>
    <mergeCell ref="F50:M50"/>
    <mergeCell ref="G139:H139"/>
    <mergeCell ref="L139:O139"/>
    <mergeCell ref="J130:K130"/>
    <mergeCell ref="J131:K131"/>
    <mergeCell ref="J132:K132"/>
    <mergeCell ref="J133:K133"/>
    <mergeCell ref="F179:J179"/>
    <mergeCell ref="F180:J180"/>
    <mergeCell ref="F171:J171"/>
    <mergeCell ref="F172:J172"/>
    <mergeCell ref="F173:J173"/>
    <mergeCell ref="F174:J174"/>
    <mergeCell ref="F175:J175"/>
    <mergeCell ref="F164:J164"/>
    <mergeCell ref="F167:J167"/>
    <mergeCell ref="F168:J168"/>
    <mergeCell ref="F169:J169"/>
    <mergeCell ref="F170:J170"/>
    <mergeCell ref="F10:H10"/>
    <mergeCell ref="J10:L10"/>
    <mergeCell ref="E12:L12"/>
    <mergeCell ref="B90:D117"/>
    <mergeCell ref="F176:J176"/>
    <mergeCell ref="F177:J177"/>
    <mergeCell ref="F178:J178"/>
    <mergeCell ref="F159:J159"/>
    <mergeCell ref="F160:J160"/>
    <mergeCell ref="F161:J161"/>
    <mergeCell ref="F162:J162"/>
    <mergeCell ref="F163:J163"/>
    <mergeCell ref="F154:J154"/>
    <mergeCell ref="F155:J155"/>
    <mergeCell ref="F156:J156"/>
    <mergeCell ref="F157:J157"/>
    <mergeCell ref="F158:J158"/>
    <mergeCell ref="F51:M51"/>
    <mergeCell ref="F52:M52"/>
    <mergeCell ref="F151:J151"/>
    <mergeCell ref="F152:J152"/>
    <mergeCell ref="F153:J153"/>
    <mergeCell ref="J146:U146"/>
    <mergeCell ref="F46:M46"/>
  </mergeCells>
  <phoneticPr fontId="1"/>
  <conditionalFormatting sqref="E75:E88">
    <cfRule type="expression" dxfId="556" priority="79">
      <formula>$E75&lt;&gt;"○"</formula>
    </cfRule>
  </conditionalFormatting>
  <conditionalFormatting sqref="E91:O117">
    <cfRule type="expression" dxfId="555" priority="50">
      <formula>$E91&lt;&gt;"○"</formula>
    </cfRule>
  </conditionalFormatting>
  <conditionalFormatting sqref="E126">
    <cfRule type="expression" dxfId="554" priority="86">
      <formula>$R$126&gt;0</formula>
    </cfRule>
  </conditionalFormatting>
  <conditionalFormatting sqref="E19:L20 F27 H27">
    <cfRule type="cellIs" dxfId="553" priority="85" operator="notEqual">
      <formula>""</formula>
    </cfRule>
  </conditionalFormatting>
  <conditionalFormatting sqref="E8:L9 E17:L20 E22:E23 E25:L25 H26 G22">
    <cfRule type="cellIs" dxfId="552" priority="81" operator="notEqual">
      <formula>""</formula>
    </cfRule>
  </conditionalFormatting>
  <conditionalFormatting sqref="N91:N117">
    <cfRule type="cellIs" dxfId="551" priority="87" operator="notEqual">
      <formula>""</formula>
    </cfRule>
  </conditionalFormatting>
  <conditionalFormatting sqref="E151:F164 E167:F180 K159:O164 K175:O180 M151:O158 M167:O174">
    <cfRule type="expression" dxfId="550" priority="82">
      <formula>$E151&lt;&gt;"○"</formula>
    </cfRule>
  </conditionalFormatting>
  <conditionalFormatting sqref="K159:O164 K175:O180 M151:O158 M167:O174">
    <cfRule type="cellIs" dxfId="549" priority="78" operator="notEqual">
      <formula>""</formula>
    </cfRule>
  </conditionalFormatting>
  <conditionalFormatting sqref="F75:K80 F82:K88 F81">
    <cfRule type="expression" dxfId="548" priority="80">
      <formula>$E75&lt;&gt;"○"</formula>
    </cfRule>
  </conditionalFormatting>
  <conditionalFormatting sqref="E39:E52">
    <cfRule type="expression" dxfId="547" priority="88">
      <formula>COUNTA($E$39:$E$52)&gt;0</formula>
    </cfRule>
  </conditionalFormatting>
  <conditionalFormatting sqref="L75:M88">
    <cfRule type="expression" dxfId="546" priority="75">
      <formula>$E75&lt;&gt;"○"</formula>
    </cfRule>
  </conditionalFormatting>
  <conditionalFormatting sqref="L75:L88">
    <cfRule type="cellIs" dxfId="545" priority="76" operator="notEqual">
      <formula>""</formula>
    </cfRule>
  </conditionalFormatting>
  <conditionalFormatting sqref="E24:L24">
    <cfRule type="cellIs" dxfId="544" priority="67" operator="notEqual">
      <formula>""</formula>
    </cfRule>
  </conditionalFormatting>
  <conditionalFormatting sqref="E128">
    <cfRule type="expression" dxfId="543" priority="65">
      <formula>$R$128&gt;0</formula>
    </cfRule>
  </conditionalFormatting>
  <conditionalFormatting sqref="E136">
    <cfRule type="expression" dxfId="542" priority="63">
      <formula>$R$136&gt;0</formula>
    </cfRule>
  </conditionalFormatting>
  <conditionalFormatting sqref="I140">
    <cfRule type="expression" dxfId="541" priority="60">
      <formula>$I$140&gt;0</formula>
    </cfRule>
  </conditionalFormatting>
  <conditionalFormatting sqref="I142">
    <cfRule type="expression" dxfId="540" priority="59">
      <formula>$I$142&gt;0</formula>
    </cfRule>
  </conditionalFormatting>
  <conditionalFormatting sqref="I141">
    <cfRule type="expression" dxfId="539" priority="58">
      <formula>$I$141&gt;0</formula>
    </cfRule>
  </conditionalFormatting>
  <conditionalFormatting sqref="I146">
    <cfRule type="expression" dxfId="538" priority="57">
      <formula>$I$146&lt;&gt;""</formula>
    </cfRule>
  </conditionalFormatting>
  <conditionalFormatting sqref="I143">
    <cfRule type="expression" dxfId="537" priority="56">
      <formula>$I$143&gt;0</formula>
    </cfRule>
  </conditionalFormatting>
  <conditionalFormatting sqref="I144">
    <cfRule type="expression" dxfId="536" priority="55">
      <formula>$I$144&gt;0</formula>
    </cfRule>
  </conditionalFormatting>
  <conditionalFormatting sqref="L91:L117">
    <cfRule type="cellIs" dxfId="535" priority="83" operator="notEqual">
      <formula>""</formula>
    </cfRule>
  </conditionalFormatting>
  <conditionalFormatting sqref="F26">
    <cfRule type="cellIs" dxfId="534" priority="48" operator="notEqual">
      <formula>""</formula>
    </cfRule>
  </conditionalFormatting>
  <conditionalFormatting sqref="E13:L13">
    <cfRule type="cellIs" dxfId="533" priority="35" operator="notEqual">
      <formula>""</formula>
    </cfRule>
  </conditionalFormatting>
  <conditionalFormatting sqref="A3">
    <cfRule type="cellIs" dxfId="532" priority="30" operator="notEqual">
      <formula>0</formula>
    </cfRule>
  </conditionalFormatting>
  <conditionalFormatting sqref="E27">
    <cfRule type="cellIs" dxfId="531" priority="28" operator="notEqual">
      <formula>""</formula>
    </cfRule>
  </conditionalFormatting>
  <conditionalFormatting sqref="E26">
    <cfRule type="cellIs" dxfId="530" priority="27" operator="notEqual">
      <formula>""</formula>
    </cfRule>
  </conditionalFormatting>
  <conditionalFormatting sqref="G27">
    <cfRule type="cellIs" dxfId="529" priority="26" operator="notEqual">
      <formula>""</formula>
    </cfRule>
  </conditionalFormatting>
  <conditionalFormatting sqref="G26">
    <cfRule type="cellIs" dxfId="528" priority="25" operator="notEqual">
      <formula>""</formula>
    </cfRule>
  </conditionalFormatting>
  <conditionalFormatting sqref="I27">
    <cfRule type="cellIs" dxfId="527" priority="24" operator="notEqual">
      <formula>""</formula>
    </cfRule>
  </conditionalFormatting>
  <conditionalFormatting sqref="I26">
    <cfRule type="cellIs" dxfId="526" priority="23" operator="notEqual">
      <formula>""</formula>
    </cfRule>
  </conditionalFormatting>
  <conditionalFormatting sqref="F29:H30">
    <cfRule type="cellIs" dxfId="525" priority="22" operator="notEqual">
      <formula>""</formula>
    </cfRule>
  </conditionalFormatting>
  <conditionalFormatting sqref="J29:L30">
    <cfRule type="cellIs" dxfId="524" priority="21" operator="notEqual">
      <formula>""</formula>
    </cfRule>
  </conditionalFormatting>
  <conditionalFormatting sqref="F34:H35">
    <cfRule type="cellIs" dxfId="523" priority="20" operator="notEqual">
      <formula>""</formula>
    </cfRule>
  </conditionalFormatting>
  <conditionalFormatting sqref="J34:L35">
    <cfRule type="cellIs" dxfId="522" priority="19" operator="notEqual">
      <formula>""</formula>
    </cfRule>
  </conditionalFormatting>
  <conditionalFormatting sqref="E36:L37">
    <cfRule type="cellIs" dxfId="521" priority="18" operator="notEqual">
      <formula>""</formula>
    </cfRule>
  </conditionalFormatting>
  <conditionalFormatting sqref="H130:H132">
    <cfRule type="cellIs" dxfId="520" priority="17" operator="notEqual">
      <formula>""</formula>
    </cfRule>
  </conditionalFormatting>
  <conditionalFormatting sqref="H133">
    <cfRule type="cellIs" dxfId="519" priority="16" operator="notEqual">
      <formula>""</formula>
    </cfRule>
  </conditionalFormatting>
  <conditionalFormatting sqref="H134">
    <cfRule type="cellIs" dxfId="518" priority="15" operator="notEqual">
      <formula>""</formula>
    </cfRule>
  </conditionalFormatting>
  <conditionalFormatting sqref="I139:K139">
    <cfRule type="cellIs" dxfId="517" priority="14" operator="notEqual">
      <formula>""</formula>
    </cfRule>
  </conditionalFormatting>
  <conditionalFormatting sqref="G139:H139">
    <cfRule type="cellIs" dxfId="516" priority="13" operator="notEqual">
      <formula>""</formula>
    </cfRule>
  </conditionalFormatting>
  <conditionalFormatting sqref="E139:F139">
    <cfRule type="cellIs" dxfId="515" priority="12" operator="notEqual">
      <formula>""</formula>
    </cfRule>
  </conditionalFormatting>
  <conditionalFormatting sqref="K151:L158">
    <cfRule type="expression" dxfId="514" priority="11">
      <formula>$E151&lt;&gt;"○"</formula>
    </cfRule>
  </conditionalFormatting>
  <conditionalFormatting sqref="K151:L158">
    <cfRule type="cellIs" dxfId="513" priority="10" operator="notEqual">
      <formula>""</formula>
    </cfRule>
  </conditionalFormatting>
  <conditionalFormatting sqref="K167:L174">
    <cfRule type="expression" dxfId="512" priority="9">
      <formula>$E167&lt;&gt;"○"</formula>
    </cfRule>
  </conditionalFormatting>
  <conditionalFormatting sqref="K167:L174">
    <cfRule type="cellIs" dxfId="511" priority="8" operator="notEqual">
      <formula>""</formula>
    </cfRule>
  </conditionalFormatting>
  <conditionalFormatting sqref="F11">
    <cfRule type="cellIs" dxfId="510" priority="7" operator="notEqual">
      <formula>""</formula>
    </cfRule>
  </conditionalFormatting>
  <conditionalFormatting sqref="J11">
    <cfRule type="cellIs" dxfId="509" priority="6" operator="notEqual">
      <formula>""</formula>
    </cfRule>
  </conditionalFormatting>
  <conditionalFormatting sqref="J11">
    <cfRule type="cellIs" dxfId="508" priority="5" operator="notEqual">
      <formula>""</formula>
    </cfRule>
  </conditionalFormatting>
  <conditionalFormatting sqref="F10:H10">
    <cfRule type="cellIs" dxfId="507" priority="4" operator="notEqual">
      <formula>""</formula>
    </cfRule>
  </conditionalFormatting>
  <conditionalFormatting sqref="J10:L10">
    <cfRule type="cellIs" dxfId="506" priority="3" operator="notEqual">
      <formula>""</formula>
    </cfRule>
  </conditionalFormatting>
  <conditionalFormatting sqref="E21">
    <cfRule type="cellIs" dxfId="505" priority="2" operator="notEqual">
      <formula>""</formula>
    </cfRule>
  </conditionalFormatting>
  <conditionalFormatting sqref="E21">
    <cfRule type="cellIs" dxfId="504" priority="1" operator="notEqual">
      <formula>""</formula>
    </cfRule>
  </conditionalFormatting>
  <dataValidations xWindow="531" yWindow="557" count="18">
    <dataValidation type="list" sqref="E39:E52" xr:uid="{00000000-0002-0000-0E00-000000000000}">
      <formula1>"○"</formula1>
    </dataValidation>
    <dataValidation type="date" imeMode="disabled" operator="greaterThan" showInputMessage="1" showErrorMessage="1" error="2020/1/1以降の日を「西暦/月/日」で入力してください。自動で和暦に変換されます。" prompt="2022/1/1以降の日を「西暦/月/日」で入力してください。自動で和暦に変換されます。" sqref="E8:L8" xr:uid="{00000000-0002-0000-0E00-000001000000}">
      <formula1>44562</formula1>
    </dataValidation>
    <dataValidation imeMode="hiragana" allowBlank="1" showInputMessage="1" showErrorMessage="1" prompt="市区町村以降の住所を入力してください。" sqref="E25:L25" xr:uid="{00000000-0002-0000-0E00-000002000000}"/>
    <dataValidation allowBlank="1" showInputMessage="1" showErrorMessage="1" prompt="「ＧＭＲ」の場合、正式名称を入力してください。" sqref="I139:K139" xr:uid="{00000000-0002-0000-0E00-000003000000}"/>
    <dataValidation type="whole" imeMode="off" operator="greaterThan" allowBlank="1" showInputMessage="1" showErrorMessage="1" error="0より大きい値を入力してください。" prompt="同時期に研修する定員を入力してください。" sqref="L75:L88" xr:uid="{00000000-0002-0000-0E00-000004000000}">
      <formula1>0</formula1>
    </dataValidation>
    <dataValidation allowBlank="1" showInputMessage="1" prompt="時期をずらして複数回研修生を受け入れてくださる場合は_x000a_回数を入力してください。" sqref="N75:N88" xr:uid="{00000000-0002-0000-0E00-000005000000}"/>
    <dataValidation type="list" showErrorMessage="1" error="リストから選択してください。" sqref="E136" xr:uid="{00000000-0002-0000-0E00-000006000000}">
      <formula1>"有"</formula1>
    </dataValidation>
    <dataValidation type="list" allowBlank="1" showInputMessage="1" showErrorMessage="1" error="リストから選択してください。" sqref="E126 E128" xr:uid="{00000000-0002-0000-0E00-000007000000}">
      <formula1>"有,無"</formula1>
    </dataValidation>
    <dataValidation imeMode="off" allowBlank="1" showInputMessage="1" showErrorMessage="1" sqref="G26:G27 I26:I27 E26:E27" xr:uid="{00000000-0002-0000-0E00-000008000000}"/>
    <dataValidation imeMode="fullKatakana" allowBlank="1" showInputMessage="1" showErrorMessage="1" prompt="全角カタカナで入力してください。" sqref="E17:L18 E24:L24 J29:L29 F29:H29 F10:H10 J10:L10 F34:H34 J34:L34" xr:uid="{00000000-0002-0000-0E00-000009000000}"/>
    <dataValidation imeMode="hiragana" allowBlank="1" showInputMessage="1" showErrorMessage="1" sqref="J35:L35 E13:L13 F11:H11 J11:L11 F30:H30 J30:L30 F35:H35" xr:uid="{00000000-0002-0000-0E00-00000A000000}"/>
    <dataValidation type="whole" imeMode="off" operator="greaterThanOrEqual" allowBlank="1" showInputMessage="1" showErrorMessage="1" error="見込みの症例数を入力してください。" sqref="N91:N117 L91:L117" xr:uid="{00000000-0002-0000-0E00-00000B000000}">
      <formula1>0</formula1>
    </dataValidation>
    <dataValidation imeMode="off" allowBlank="1" showInputMessage="1" showErrorMessage="1" promptTitle="個別郵便番号" prompt="施設に個別郵便番号がある場合は個別」郵便番号を入力してください。" sqref="E22 G22" xr:uid="{00000000-0002-0000-0E00-00000C000000}"/>
    <dataValidation type="list" allowBlank="1" showInputMessage="1" showErrorMessage="1" error="リストから選択してください。" sqref="I140:I144 I146" xr:uid="{00000000-0002-0000-0E00-00000D000000}">
      <formula1>"有"</formula1>
    </dataValidation>
    <dataValidation type="textLength" imeMode="halfAlpha" operator="equal" allowBlank="1" showInputMessage="1" showErrorMessage="1" promptTitle="医療機関コード（半角10桁）" prompt="レセプトや処方箋に記載する10桁の数字を入力ください" sqref="E21:L21" xr:uid="{00000000-0002-0000-0E00-00000F000000}">
      <formula1>10</formula1>
    </dataValidation>
    <dataValidation imeMode="halfAlpha" allowBlank="1" showInputMessage="1" showErrorMessage="1" sqref="H130:H131 H133:H134" xr:uid="{00000000-0002-0000-0E00-000010000000}"/>
    <dataValidation imeMode="hiragana" allowBlank="1" showInputMessage="1" showErrorMessage="1" prompt="開設届に記載されている正式名称を入力してください。" sqref="E19:L20" xr:uid="{00000000-0002-0000-0E00-000011000000}"/>
    <dataValidation imeMode="halfAlpha" allowBlank="1" showInputMessage="1" showErrorMessage="1" promptTitle="【ご注意ください】" prompt="シート【入力】別紙5の76行目（医師である指導者）の○の数と一致させてください" sqref="H132" xr:uid="{00000000-0002-0000-0E00-000012000000}"/>
  </dataValidations>
  <pageMargins left="0.39370078740157483" right="0.39370078740157483" top="0.78740157480314965" bottom="0.39370078740157483" header="0.31496062992125984" footer="0.31496062992125984"/>
  <pageSetup paperSize="9" scale="25" orientation="portrait" r:id="rId1"/>
  <rowBreaks count="3" manualBreakCount="3">
    <brk id="31" max="16383" man="1"/>
    <brk id="123" max="16383" man="1"/>
    <brk id="147" max="16383"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380" id="{A2246A1F-F853-451B-9D82-544EBFA4DF63}">
            <xm:f>'計算用(別紙2-2)研修生'!$E$2&lt;&gt;0</xm:f>
            <x14:dxf>
              <fill>
                <patternFill patternType="none">
                  <bgColor auto="1"/>
                </patternFill>
              </fill>
            </x14:dxf>
          </x14:cfRule>
          <xm:sqref>E12:L12</xm:sqref>
        </x14:conditionalFormatting>
      </x14:conditionalFormattings>
    </ext>
    <ext xmlns:x14="http://schemas.microsoft.com/office/spreadsheetml/2009/9/main" uri="{CCE6A557-97BC-4b89-ADB6-D9C93CAAB3DF}">
      <x14:dataValidations xmlns:xm="http://schemas.microsoft.com/office/excel/2006/main" xWindow="531" yWindow="557" count="2">
        <x14:dataValidation type="list" allowBlank="1" showInputMessage="1" prompt="リストから選択してください。_x000a_" xr:uid="{00000000-0002-0000-0E00-000013000000}">
          <x14:formula1>
            <xm:f>選択肢リスト!$B$2:$B$48</xm:f>
          </x14:formula1>
          <xm:sqref>E23</xm:sqref>
        </x14:dataValidation>
        <x14:dataValidation type="list" allowBlank="1" showErrorMessage="1" xr:uid="{00000000-0002-0000-0E00-000014000000}">
          <x14:formula1>
            <xm:f>選択肢リスト!$E$2:$E$3</xm:f>
          </x14:formula1>
          <xm:sqref>E9:L9</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61">
    <tabColor rgb="FFFFFF00"/>
    <pageSetUpPr fitToPage="1"/>
  </sheetPr>
  <dimension ref="A1:CX78"/>
  <sheetViews>
    <sheetView showGridLines="0" zoomScale="60" zoomScaleNormal="60" workbookViewId="0">
      <pane xSplit="2" ySplit="6" topLeftCell="C7" activePane="bottomRight" state="frozen"/>
      <selection activeCell="L14" sqref="L14"/>
      <selection pane="topRight" activeCell="L14" sqref="L14"/>
      <selection pane="bottomLeft" activeCell="L14" sqref="L14"/>
      <selection pane="bottomRight" activeCell="D6" sqref="D6"/>
    </sheetView>
  </sheetViews>
  <sheetFormatPr defaultColWidth="9" defaultRowHeight="13.5" x14ac:dyDescent="0.15"/>
  <cols>
    <col min="1" max="1" width="2.75" style="118" customWidth="1"/>
    <col min="2" max="2" width="20.75" style="118" customWidth="1"/>
    <col min="3" max="3" width="3.5" style="42" customWidth="1"/>
    <col min="4" max="6" width="13.125" style="118" customWidth="1"/>
    <col min="7" max="7" width="6.875" style="118" customWidth="1"/>
    <col min="8" max="8" width="3.5" style="42" customWidth="1"/>
    <col min="9" max="11" width="13.125" style="435" customWidth="1"/>
    <col min="12" max="12" width="6.875" style="435" customWidth="1"/>
    <col min="13" max="13" width="3.5" style="42" customWidth="1"/>
    <col min="14" max="16" width="13.125" style="435" customWidth="1"/>
    <col min="17" max="17" width="6.875" style="437" customWidth="1"/>
    <col min="18" max="18" width="3.5" style="42" customWidth="1"/>
    <col min="19" max="21" width="13.125" style="435" customWidth="1"/>
    <col min="22" max="22" width="6.875" style="435" customWidth="1"/>
    <col min="23" max="23" width="3.5" style="42" customWidth="1"/>
    <col min="24" max="26" width="13.125" style="435" customWidth="1"/>
    <col min="27" max="27" width="6.875" style="435" customWidth="1"/>
    <col min="28" max="28" width="3.5" style="42" customWidth="1"/>
    <col min="29" max="31" width="13.125" style="435" customWidth="1"/>
    <col min="32" max="32" width="6.875" style="435" customWidth="1"/>
    <col min="33" max="33" width="3.5" style="42" customWidth="1"/>
    <col min="34" max="36" width="13.125" style="435" customWidth="1"/>
    <col min="37" max="37" width="6.875" style="435" customWidth="1"/>
    <col min="38" max="38" width="3.5" style="42" customWidth="1"/>
    <col min="39" max="41" width="13.125" style="435" customWidth="1"/>
    <col min="42" max="42" width="6.75" style="435" customWidth="1"/>
    <col min="43" max="43" width="3.5" style="42" customWidth="1"/>
    <col min="44" max="46" width="13.125" style="435" customWidth="1"/>
    <col min="47" max="47" width="6.875" style="435" customWidth="1"/>
    <col min="48" max="48" width="3.5" style="42" customWidth="1"/>
    <col min="49" max="51" width="13.125" style="435" customWidth="1"/>
    <col min="52" max="52" width="6.875" style="435" customWidth="1"/>
    <col min="53" max="53" width="3.5" style="42" customWidth="1"/>
    <col min="54" max="56" width="13.125" style="435" customWidth="1"/>
    <col min="57" max="57" width="6.875" style="435" customWidth="1"/>
    <col min="58" max="58" width="3.5" style="42" customWidth="1"/>
    <col min="59" max="61" width="13.125" style="435" customWidth="1"/>
    <col min="62" max="62" width="7" style="435" customWidth="1"/>
    <col min="63" max="63" width="3.5" style="42" customWidth="1"/>
    <col min="64" max="66" width="13.125" style="435" customWidth="1"/>
    <col min="67" max="67" width="6.875" style="435" customWidth="1"/>
    <col min="68" max="68" width="3.5" style="42" customWidth="1"/>
    <col min="69" max="71" width="13.125" style="435" customWidth="1"/>
    <col min="72" max="72" width="6.875" style="435" customWidth="1"/>
    <col min="73" max="73" width="3.5" style="42" customWidth="1"/>
    <col min="74" max="76" width="13.125" style="435" customWidth="1"/>
    <col min="77" max="77" width="6.875" style="435" customWidth="1"/>
    <col min="78" max="78" width="3.5" style="42" customWidth="1"/>
    <col min="79" max="81" width="13.125" style="435" customWidth="1"/>
    <col min="82" max="82" width="7" style="435" customWidth="1"/>
    <col min="83" max="83" width="3.5" style="42" customWidth="1"/>
    <col min="84" max="86" width="13.125" style="435" customWidth="1"/>
    <col min="87" max="87" width="6.875" style="435" customWidth="1"/>
    <col min="88" max="88" width="3.5" style="42" customWidth="1"/>
    <col min="89" max="91" width="13.125" style="435" customWidth="1"/>
    <col min="92" max="92" width="6.875" style="435" customWidth="1"/>
    <col min="93" max="93" width="3.5" style="42" customWidth="1"/>
    <col min="94" max="96" width="13.125" style="435" customWidth="1"/>
    <col min="97" max="97" width="6.875" style="435" customWidth="1"/>
    <col min="98" max="98" width="3.5" style="42" customWidth="1"/>
    <col min="99" max="101" width="13.125" style="435" customWidth="1"/>
    <col min="102" max="16384" width="9" style="118"/>
  </cols>
  <sheetData>
    <row r="1" spans="1:102" s="125" customFormat="1" ht="24" x14ac:dyDescent="0.15">
      <c r="A1" s="121" t="s">
        <v>247</v>
      </c>
      <c r="B1" s="122"/>
      <c r="C1" s="122"/>
      <c r="D1" s="123"/>
      <c r="E1" s="122"/>
      <c r="F1" s="122"/>
      <c r="G1" s="122"/>
      <c r="H1" s="122"/>
      <c r="I1" s="123"/>
      <c r="J1" s="122"/>
      <c r="K1" s="122"/>
      <c r="L1" s="122"/>
      <c r="M1" s="122"/>
      <c r="N1" s="123"/>
      <c r="O1" s="122"/>
      <c r="P1" s="122"/>
      <c r="Q1" s="291"/>
      <c r="R1" s="122"/>
      <c r="S1" s="123"/>
      <c r="T1" s="122"/>
      <c r="U1" s="122"/>
      <c r="V1" s="122"/>
      <c r="W1" s="122"/>
      <c r="X1" s="123"/>
      <c r="Y1" s="122"/>
      <c r="Z1" s="122"/>
      <c r="AA1" s="122"/>
      <c r="AB1" s="122"/>
      <c r="AC1" s="123"/>
      <c r="AD1" s="122"/>
      <c r="AE1" s="122"/>
      <c r="AF1" s="122"/>
      <c r="AG1" s="122"/>
      <c r="AH1" s="123"/>
      <c r="AI1" s="122"/>
      <c r="AJ1" s="122"/>
      <c r="AK1" s="122"/>
      <c r="AL1" s="122"/>
      <c r="AM1" s="123"/>
      <c r="AN1" s="122"/>
      <c r="AO1" s="122"/>
      <c r="AP1" s="122"/>
      <c r="AQ1" s="122"/>
      <c r="AR1" s="123"/>
      <c r="AS1" s="122"/>
      <c r="AT1" s="122"/>
      <c r="AU1" s="122"/>
      <c r="AV1" s="122"/>
      <c r="AW1" s="123"/>
      <c r="AX1" s="122"/>
      <c r="AY1" s="122"/>
      <c r="AZ1" s="122"/>
      <c r="BA1" s="122"/>
      <c r="BB1" s="123"/>
      <c r="BC1" s="122"/>
      <c r="BD1" s="122"/>
      <c r="BE1" s="122"/>
      <c r="BF1" s="122"/>
      <c r="BG1" s="123"/>
      <c r="BH1" s="122"/>
      <c r="BI1" s="122"/>
      <c r="BJ1" s="122"/>
      <c r="BK1" s="122"/>
      <c r="BL1" s="123"/>
      <c r="BM1" s="122"/>
      <c r="BN1" s="122"/>
      <c r="BO1" s="122"/>
      <c r="BP1" s="122"/>
      <c r="BQ1" s="123"/>
      <c r="BR1" s="122"/>
      <c r="BS1" s="122"/>
      <c r="BT1" s="122"/>
      <c r="BU1" s="122"/>
      <c r="BV1" s="123"/>
      <c r="BW1" s="122"/>
      <c r="BX1" s="122"/>
      <c r="BY1" s="122"/>
      <c r="BZ1" s="122"/>
      <c r="CA1" s="123"/>
      <c r="CB1" s="122"/>
      <c r="CC1" s="122"/>
      <c r="CD1" s="122"/>
      <c r="CE1" s="122"/>
      <c r="CF1" s="123"/>
      <c r="CG1" s="122"/>
      <c r="CH1" s="122"/>
      <c r="CI1" s="122"/>
      <c r="CJ1" s="122"/>
      <c r="CK1" s="123"/>
      <c r="CL1" s="122"/>
      <c r="CM1" s="122"/>
      <c r="CN1" s="122"/>
      <c r="CO1" s="122"/>
      <c r="CP1" s="123"/>
      <c r="CQ1" s="122"/>
      <c r="CR1" s="122"/>
      <c r="CS1" s="122"/>
      <c r="CT1" s="122"/>
      <c r="CU1" s="123"/>
      <c r="CV1" s="122"/>
      <c r="CW1" s="122"/>
      <c r="CX1" s="122"/>
    </row>
    <row r="2" spans="1:102" s="105" customFormat="1" x14ac:dyDescent="0.15">
      <c r="C2" s="143">
        <v>1</v>
      </c>
      <c r="H2" s="143">
        <f>C2+1</f>
        <v>2</v>
      </c>
      <c r="M2" s="143">
        <f>H2+1</f>
        <v>3</v>
      </c>
      <c r="Q2" s="437"/>
      <c r="R2" s="143">
        <f>M2+1</f>
        <v>4</v>
      </c>
      <c r="W2" s="143">
        <f>R2+1</f>
        <v>5</v>
      </c>
      <c r="AB2" s="143">
        <f>W2+1</f>
        <v>6</v>
      </c>
      <c r="AG2" s="143">
        <f>AB2+1</f>
        <v>7</v>
      </c>
      <c r="AL2" s="143">
        <f>AG2+1</f>
        <v>8</v>
      </c>
      <c r="AQ2" s="143">
        <f>AL2+1</f>
        <v>9</v>
      </c>
      <c r="AV2" s="143">
        <f>AQ2+1</f>
        <v>10</v>
      </c>
      <c r="BA2" s="143">
        <f>AV2+1</f>
        <v>11</v>
      </c>
      <c r="BF2" s="143">
        <f>BA2+1</f>
        <v>12</v>
      </c>
      <c r="BK2" s="143">
        <f>BF2+1</f>
        <v>13</v>
      </c>
      <c r="BP2" s="143">
        <f>BK2+1</f>
        <v>14</v>
      </c>
      <c r="BU2" s="143">
        <f>BP2+1</f>
        <v>15</v>
      </c>
      <c r="BZ2" s="143">
        <f>BU2+1</f>
        <v>16</v>
      </c>
      <c r="CE2" s="143">
        <f>BZ2+1</f>
        <v>17</v>
      </c>
      <c r="CJ2" s="143">
        <f>CE2+1</f>
        <v>18</v>
      </c>
      <c r="CO2" s="143">
        <f>CJ2+1</f>
        <v>19</v>
      </c>
      <c r="CT2" s="143">
        <f>CO2+1</f>
        <v>20</v>
      </c>
    </row>
    <row r="3" spans="1:102" ht="13.5" customHeight="1" x14ac:dyDescent="0.15">
      <c r="C3" s="732" t="str">
        <f>"指導者("&amp;C2&amp;")"</f>
        <v>指導者(1)</v>
      </c>
      <c r="D3" s="732"/>
      <c r="E3" s="732"/>
      <c r="F3" s="732"/>
      <c r="H3" s="732" t="str">
        <f>"指導者("&amp;H2&amp;")"</f>
        <v>指導者(2)</v>
      </c>
      <c r="I3" s="732"/>
      <c r="J3" s="732"/>
      <c r="K3" s="732"/>
      <c r="M3" s="732" t="str">
        <f>"指導者("&amp;M2&amp;")"</f>
        <v>指導者(3)</v>
      </c>
      <c r="N3" s="732"/>
      <c r="O3" s="732"/>
      <c r="P3" s="732"/>
      <c r="R3" s="732" t="str">
        <f>"指導者("&amp;R2&amp;")"</f>
        <v>指導者(4)</v>
      </c>
      <c r="S3" s="732"/>
      <c r="T3" s="732"/>
      <c r="U3" s="732"/>
      <c r="W3" s="732" t="str">
        <f>"指導者("&amp;W2&amp;")"</f>
        <v>指導者(5)</v>
      </c>
      <c r="X3" s="732"/>
      <c r="Y3" s="732"/>
      <c r="Z3" s="732"/>
      <c r="AB3" s="732" t="str">
        <f>"指導者("&amp;AB2&amp;")"</f>
        <v>指導者(6)</v>
      </c>
      <c r="AC3" s="732"/>
      <c r="AD3" s="732"/>
      <c r="AE3" s="732"/>
      <c r="AG3" s="732" t="str">
        <f>"指導者("&amp;AG2&amp;")"</f>
        <v>指導者(7)</v>
      </c>
      <c r="AH3" s="732"/>
      <c r="AI3" s="732"/>
      <c r="AJ3" s="732"/>
      <c r="AL3" s="732" t="str">
        <f>"指導者("&amp;AL2&amp;")"</f>
        <v>指導者(8)</v>
      </c>
      <c r="AM3" s="732"/>
      <c r="AN3" s="732"/>
      <c r="AO3" s="732"/>
      <c r="AQ3" s="732" t="str">
        <f>"指導者("&amp;AQ2&amp;")"</f>
        <v>指導者(9)</v>
      </c>
      <c r="AR3" s="732"/>
      <c r="AS3" s="732"/>
      <c r="AT3" s="732"/>
      <c r="AV3" s="732" t="str">
        <f>"指導者("&amp;AV2&amp;")"</f>
        <v>指導者(10)</v>
      </c>
      <c r="AW3" s="732"/>
      <c r="AX3" s="732"/>
      <c r="AY3" s="732"/>
      <c r="BA3" s="732" t="str">
        <f>"指導者("&amp;BA2&amp;")"</f>
        <v>指導者(11)</v>
      </c>
      <c r="BB3" s="732"/>
      <c r="BC3" s="732"/>
      <c r="BD3" s="732"/>
      <c r="BF3" s="732" t="str">
        <f>"指導者("&amp;BF2&amp;")"</f>
        <v>指導者(12)</v>
      </c>
      <c r="BG3" s="732"/>
      <c r="BH3" s="732"/>
      <c r="BI3" s="732"/>
      <c r="BK3" s="732" t="str">
        <f>"指導者("&amp;BK2&amp;")"</f>
        <v>指導者(13)</v>
      </c>
      <c r="BL3" s="732"/>
      <c r="BM3" s="732"/>
      <c r="BN3" s="732"/>
      <c r="BP3" s="732" t="str">
        <f>"指導者("&amp;BP2&amp;")"</f>
        <v>指導者(14)</v>
      </c>
      <c r="BQ3" s="732"/>
      <c r="BR3" s="732"/>
      <c r="BS3" s="732"/>
      <c r="BU3" s="732" t="str">
        <f>"指導者("&amp;BU2&amp;")"</f>
        <v>指導者(15)</v>
      </c>
      <c r="BV3" s="732"/>
      <c r="BW3" s="732"/>
      <c r="BX3" s="732"/>
      <c r="BZ3" s="732" t="str">
        <f>"指導者("&amp;BZ2&amp;")"</f>
        <v>指導者(16)</v>
      </c>
      <c r="CA3" s="732"/>
      <c r="CB3" s="732"/>
      <c r="CC3" s="732"/>
      <c r="CE3" s="732" t="str">
        <f>"指導者("&amp;CE2&amp;")"</f>
        <v>指導者(17)</v>
      </c>
      <c r="CF3" s="732"/>
      <c r="CG3" s="732"/>
      <c r="CH3" s="732"/>
      <c r="CJ3" s="732" t="str">
        <f>"指導者("&amp;CJ2&amp;")"</f>
        <v>指導者(18)</v>
      </c>
      <c r="CK3" s="732"/>
      <c r="CL3" s="732"/>
      <c r="CM3" s="732"/>
      <c r="CO3" s="732" t="str">
        <f>"指導者("&amp;CO2&amp;")"</f>
        <v>指導者(19)</v>
      </c>
      <c r="CP3" s="732"/>
      <c r="CQ3" s="732"/>
      <c r="CR3" s="732"/>
      <c r="CT3" s="732" t="str">
        <f>"指導者("&amp;CT2&amp;")"</f>
        <v>指導者(20)</v>
      </c>
      <c r="CU3" s="732"/>
      <c r="CV3" s="732"/>
      <c r="CW3" s="732"/>
    </row>
    <row r="5" spans="1:102" x14ac:dyDescent="0.15">
      <c r="A5" s="118">
        <v>1</v>
      </c>
      <c r="B5" s="118" t="s">
        <v>117</v>
      </c>
      <c r="D5" s="103" t="s">
        <v>147</v>
      </c>
      <c r="E5" s="70" t="s">
        <v>123</v>
      </c>
      <c r="I5" s="103" t="s">
        <v>147</v>
      </c>
      <c r="J5" s="70" t="s">
        <v>123</v>
      </c>
      <c r="N5" s="103" t="s">
        <v>147</v>
      </c>
      <c r="O5" s="70" t="s">
        <v>123</v>
      </c>
      <c r="S5" s="103" t="s">
        <v>147</v>
      </c>
      <c r="T5" s="70" t="s">
        <v>123</v>
      </c>
      <c r="X5" s="103" t="s">
        <v>147</v>
      </c>
      <c r="Y5" s="70" t="s">
        <v>123</v>
      </c>
      <c r="AC5" s="103" t="s">
        <v>147</v>
      </c>
      <c r="AD5" s="70" t="s">
        <v>123</v>
      </c>
      <c r="AH5" s="103" t="s">
        <v>147</v>
      </c>
      <c r="AI5" s="70" t="s">
        <v>123</v>
      </c>
      <c r="AM5" s="103" t="s">
        <v>147</v>
      </c>
      <c r="AN5" s="70" t="s">
        <v>123</v>
      </c>
      <c r="AR5" s="103" t="s">
        <v>147</v>
      </c>
      <c r="AS5" s="70" t="s">
        <v>123</v>
      </c>
      <c r="AW5" s="103" t="s">
        <v>147</v>
      </c>
      <c r="AX5" s="70" t="s">
        <v>123</v>
      </c>
      <c r="BB5" s="103" t="s">
        <v>147</v>
      </c>
      <c r="BC5" s="70" t="s">
        <v>123</v>
      </c>
      <c r="BG5" s="103" t="s">
        <v>147</v>
      </c>
      <c r="BH5" s="70" t="s">
        <v>123</v>
      </c>
      <c r="BL5" s="103" t="s">
        <v>147</v>
      </c>
      <c r="BM5" s="70" t="s">
        <v>123</v>
      </c>
      <c r="BQ5" s="103" t="s">
        <v>147</v>
      </c>
      <c r="BR5" s="70" t="s">
        <v>123</v>
      </c>
      <c r="BV5" s="103" t="s">
        <v>147</v>
      </c>
      <c r="BW5" s="70" t="s">
        <v>123</v>
      </c>
      <c r="CA5" s="103" t="s">
        <v>147</v>
      </c>
      <c r="CB5" s="70" t="s">
        <v>123</v>
      </c>
      <c r="CF5" s="103" t="s">
        <v>147</v>
      </c>
      <c r="CG5" s="70" t="s">
        <v>123</v>
      </c>
      <c r="CK5" s="103" t="s">
        <v>147</v>
      </c>
      <c r="CL5" s="70" t="s">
        <v>123</v>
      </c>
      <c r="CP5" s="103" t="s">
        <v>147</v>
      </c>
      <c r="CQ5" s="70" t="s">
        <v>123</v>
      </c>
      <c r="CU5" s="103" t="s">
        <v>147</v>
      </c>
      <c r="CV5" s="70" t="s">
        <v>123</v>
      </c>
    </row>
    <row r="6" spans="1:102" ht="27" customHeight="1" x14ac:dyDescent="0.15">
      <c r="D6" s="294"/>
      <c r="E6" s="295"/>
      <c r="I6" s="294"/>
      <c r="J6" s="295"/>
      <c r="N6" s="294"/>
      <c r="O6" s="295"/>
      <c r="S6" s="294"/>
      <c r="T6" s="295"/>
      <c r="X6" s="294"/>
      <c r="Y6" s="295"/>
      <c r="AC6" s="294"/>
      <c r="AD6" s="295"/>
      <c r="AH6" s="294"/>
      <c r="AI6" s="295"/>
      <c r="AM6" s="294"/>
      <c r="AN6" s="295"/>
      <c r="AR6" s="294"/>
      <c r="AS6" s="295"/>
      <c r="AW6" s="294"/>
      <c r="AX6" s="295"/>
      <c r="BB6" s="294"/>
      <c r="BC6" s="295"/>
      <c r="BG6" s="294"/>
      <c r="BH6" s="295"/>
      <c r="BL6" s="294"/>
      <c r="BM6" s="295"/>
      <c r="BQ6" s="294"/>
      <c r="BR6" s="295"/>
      <c r="BV6" s="294"/>
      <c r="BW6" s="295"/>
      <c r="CA6" s="294"/>
      <c r="CB6" s="295"/>
      <c r="CF6" s="294"/>
      <c r="CG6" s="295"/>
      <c r="CK6" s="294"/>
      <c r="CL6" s="295"/>
      <c r="CP6" s="294"/>
      <c r="CQ6" s="295"/>
      <c r="CU6" s="294"/>
      <c r="CV6" s="295"/>
    </row>
    <row r="7" spans="1:102" x14ac:dyDescent="0.15">
      <c r="D7" s="42"/>
      <c r="I7" s="42"/>
      <c r="N7" s="42"/>
      <c r="S7" s="42"/>
      <c r="X7" s="42"/>
      <c r="AC7" s="42"/>
      <c r="AH7" s="42"/>
      <c r="AM7" s="42"/>
      <c r="AR7" s="42"/>
      <c r="AW7" s="42"/>
      <c r="BB7" s="42"/>
      <c r="BG7" s="42"/>
      <c r="BL7" s="42"/>
      <c r="BQ7" s="42"/>
      <c r="BV7" s="42"/>
      <c r="CA7" s="42"/>
      <c r="CF7" s="42"/>
      <c r="CK7" s="42"/>
      <c r="CP7" s="42"/>
      <c r="CU7" s="42"/>
    </row>
    <row r="8" spans="1:102" s="142" customFormat="1" ht="30" customHeight="1" x14ac:dyDescent="0.15">
      <c r="A8" s="142">
        <v>2</v>
      </c>
      <c r="B8" s="142" t="s">
        <v>271</v>
      </c>
      <c r="C8" s="744"/>
      <c r="D8" s="745"/>
      <c r="E8" s="745"/>
      <c r="F8" s="746"/>
      <c r="G8" s="293" t="str">
        <f>IF(C8="","",IF(COUNTIF(C$8:F$13,C8)&gt;1,"重複",IF(VLOOKUP(C8,'計算用(別紙2-2)区分'!$D:$E,2,0)="","未選択区分","")))</f>
        <v/>
      </c>
      <c r="H8" s="744"/>
      <c r="I8" s="745"/>
      <c r="J8" s="745"/>
      <c r="K8" s="746"/>
      <c r="L8" s="293" t="str">
        <f>IF(H8="","",IF(COUNTIF(H$8:K$13,H8)&gt;1,"重複",IF(VLOOKUP(H8,'計算用(別紙2-2)区分'!$D:$E,2,0)="","未選択区分","")))</f>
        <v/>
      </c>
      <c r="M8" s="744"/>
      <c r="N8" s="745"/>
      <c r="O8" s="745"/>
      <c r="P8" s="746"/>
      <c r="Q8" s="293" t="str">
        <f>IF(M8="","",IF(COUNTIF(M$8:P$13,M8)&gt;1,"重複",IF(VLOOKUP(M8,'計算用(別紙2-2)区分'!$D:$E,2,0)="","未選択区分","")))</f>
        <v/>
      </c>
      <c r="R8" s="744"/>
      <c r="S8" s="745"/>
      <c r="T8" s="745"/>
      <c r="U8" s="746"/>
      <c r="V8" s="293" t="str">
        <f>IF(R8="","",IF(COUNTIF(R$8:U$13,R8)&gt;1,"重複",IF(VLOOKUP(R8,'計算用(別紙2-2)区分'!$D:$E,2,0)="","未選択区分","")))</f>
        <v/>
      </c>
      <c r="W8" s="744"/>
      <c r="X8" s="745"/>
      <c r="Y8" s="745"/>
      <c r="Z8" s="746"/>
      <c r="AA8" s="293" t="str">
        <f>IF(W8="","",IF(COUNTIF(W$8:Z$13,W8)&gt;1,"重複",IF(VLOOKUP(W8,'計算用(別紙2-2)区分'!$D:$E,2,0)="","未選択区分","")))</f>
        <v/>
      </c>
      <c r="AB8" s="744"/>
      <c r="AC8" s="745"/>
      <c r="AD8" s="745"/>
      <c r="AE8" s="746"/>
      <c r="AF8" s="293" t="str">
        <f>IF(AB8="","",IF(COUNTIF(AB$8:AE$13,AB8)&gt;1,"重複",IF(VLOOKUP(AB8,'計算用(別紙2-2)区分'!$D:$E,2,0)="","未選択区分","")))</f>
        <v/>
      </c>
      <c r="AG8" s="744"/>
      <c r="AH8" s="745"/>
      <c r="AI8" s="745"/>
      <c r="AJ8" s="746"/>
      <c r="AK8" s="293" t="str">
        <f>IF(AG8="","",IF(COUNTIF(AG$8:AJ$13,AG8)&gt;1,"重複",IF(VLOOKUP(AG8,'計算用(別紙2-2)区分'!$D:$E,2,0)="","未選択区分","")))</f>
        <v/>
      </c>
      <c r="AL8" s="744"/>
      <c r="AM8" s="745"/>
      <c r="AN8" s="745"/>
      <c r="AO8" s="746"/>
      <c r="AP8" s="293" t="str">
        <f>IF(AL8="","",IF(COUNTIF(AL$8:AO$13,AL8)&gt;1,"重複",IF(VLOOKUP(AL8,'計算用(別紙2-2)区分'!$D:$E,2,0)="","未選択区分","")))</f>
        <v/>
      </c>
      <c r="AQ8" s="744"/>
      <c r="AR8" s="745"/>
      <c r="AS8" s="745"/>
      <c r="AT8" s="746"/>
      <c r="AU8" s="293" t="str">
        <f>IF(AQ8="","",IF(COUNTIF(AQ$8:AT$13,AQ8)&gt;1,"重複",IF(VLOOKUP(AQ8,'計算用(別紙2-2)区分'!$D:$E,2,0)="","未選択区分","")))</f>
        <v/>
      </c>
      <c r="AV8" s="744"/>
      <c r="AW8" s="745"/>
      <c r="AX8" s="745"/>
      <c r="AY8" s="746"/>
      <c r="AZ8" s="293" t="str">
        <f>IF(AV8="","",IF(COUNTIF(AV$8:AY$13,AV8)&gt;1,"重複",IF(VLOOKUP(AV8,'計算用(別紙2-2)区分'!$D:$E,2,0)="","未選択区分","")))</f>
        <v/>
      </c>
      <c r="BA8" s="744"/>
      <c r="BB8" s="745"/>
      <c r="BC8" s="745"/>
      <c r="BD8" s="746"/>
      <c r="BE8" s="293" t="str">
        <f>IF(BA8="","",IF(COUNTIF(BA$8:BD$13,BA8)&gt;1,"重複",IF(VLOOKUP(BA8,'計算用(別紙2-2)区分'!$D:$E,2,0)="","未選択区分","")))</f>
        <v/>
      </c>
      <c r="BF8" s="744"/>
      <c r="BG8" s="745"/>
      <c r="BH8" s="745"/>
      <c r="BI8" s="746"/>
      <c r="BJ8" s="293" t="str">
        <f>IF(BF8="","",IF(COUNTIF(BF$8:BI$13,BF8)&gt;1,"重複",IF(VLOOKUP(BF8,'計算用(別紙2-2)区分'!$D:$E,2,0)="","未選択区分","")))</f>
        <v/>
      </c>
      <c r="BK8" s="744"/>
      <c r="BL8" s="745"/>
      <c r="BM8" s="745"/>
      <c r="BN8" s="746"/>
      <c r="BO8" s="293" t="str">
        <f>IF(BK8="","",IF(COUNTIF(BK$8:BN$13,BK8)&gt;1,"重複",IF(VLOOKUP(BK8,'計算用(別紙2-2)区分'!$D:$E,2,0)="","未選択区分","")))</f>
        <v/>
      </c>
      <c r="BP8" s="744"/>
      <c r="BQ8" s="745"/>
      <c r="BR8" s="745"/>
      <c r="BS8" s="746"/>
      <c r="BT8" s="293" t="str">
        <f>IF(BP8="","",IF(COUNTIF(BP$8:BS$13,BP8)&gt;1,"重複",IF(VLOOKUP(BP8,'計算用(別紙2-2)区分'!$D:$E,2,0)="","未選択区分","")))</f>
        <v/>
      </c>
      <c r="BU8" s="744"/>
      <c r="BV8" s="745"/>
      <c r="BW8" s="745"/>
      <c r="BX8" s="746"/>
      <c r="BY8" s="293" t="str">
        <f>IF(BU8="","",IF(COUNTIF(BU$8:BX$13,BU8)&gt;1,"重複",IF(VLOOKUP(BU8,'計算用(別紙2-2)区分'!$D:$E,2,0)="","未選択区分","")))</f>
        <v/>
      </c>
      <c r="BZ8" s="744"/>
      <c r="CA8" s="745"/>
      <c r="CB8" s="745"/>
      <c r="CC8" s="746"/>
      <c r="CD8" s="293" t="str">
        <f>IF(BZ8="","",IF(COUNTIF(BZ$8:CC$13,BZ8)&gt;1,"重複",IF(VLOOKUP(BZ8,'計算用(別紙2-2)区分'!$D:$E,2,0)="","未選択区分","")))</f>
        <v/>
      </c>
      <c r="CE8" s="744"/>
      <c r="CF8" s="745"/>
      <c r="CG8" s="745"/>
      <c r="CH8" s="746"/>
      <c r="CI8" s="293" t="str">
        <f>IF(CE8="","",IF(COUNTIF(CE$8:CH$13,CE8)&gt;1,"重複",IF(VLOOKUP(CE8,'計算用(別紙2-2)区分'!$D:$E,2,0)="","未選択区分","")))</f>
        <v/>
      </c>
      <c r="CJ8" s="744"/>
      <c r="CK8" s="745"/>
      <c r="CL8" s="745"/>
      <c r="CM8" s="746"/>
      <c r="CN8" s="293" t="str">
        <f>IF(CJ8="","",IF(COUNTIF(CJ$8:CM$13,CJ8)&gt;1,"重複",IF(VLOOKUP(CJ8,'計算用(別紙2-2)区分'!$D:$E,2,0)="","未選択区分","")))</f>
        <v/>
      </c>
      <c r="CO8" s="744"/>
      <c r="CP8" s="745"/>
      <c r="CQ8" s="745"/>
      <c r="CR8" s="746"/>
      <c r="CS8" s="293" t="str">
        <f>IF(CO8="","",IF(COUNTIF(CO$8:CR$13,CO8)&gt;1,"重複",IF(VLOOKUP(CO8,'計算用(別紙2-2)区分'!$D:$E,2,0)="","未選択区分","")))</f>
        <v/>
      </c>
      <c r="CT8" s="744"/>
      <c r="CU8" s="745"/>
      <c r="CV8" s="745"/>
      <c r="CW8" s="746"/>
      <c r="CX8" s="293" t="str">
        <f>IF(CT8="","",IF(COUNTIF(CT$8:CW$13,CT8)&gt;1,"重複",IF(VLOOKUP(CT8,'計算用(別紙2-2)区分'!$D:$E,2,0)="","未選択区分","")))</f>
        <v/>
      </c>
    </row>
    <row r="9" spans="1:102" s="142" customFormat="1" ht="30" customHeight="1" x14ac:dyDescent="0.15">
      <c r="B9" s="142" t="s">
        <v>272</v>
      </c>
      <c r="C9" s="747"/>
      <c r="D9" s="748"/>
      <c r="E9" s="748"/>
      <c r="F9" s="749"/>
      <c r="G9" s="293" t="str">
        <f>IF(C9="","",IF(COUNTIF(C$8:F$13,C9)&gt;1,"重複",IF(VLOOKUP(C9,'計算用(別紙2-2)区分'!$D:$E,2,0)="","未選択区分","")))</f>
        <v/>
      </c>
      <c r="H9" s="747"/>
      <c r="I9" s="748"/>
      <c r="J9" s="748"/>
      <c r="K9" s="749"/>
      <c r="L9" s="293" t="str">
        <f>IF(H9="","",IF(COUNTIF(H$8:K$13,H9)&gt;1,"重複",IF(VLOOKUP(H9,'計算用(別紙2-2)区分'!$D:$E,2,0)="","未選択区分","")))</f>
        <v/>
      </c>
      <c r="M9" s="747"/>
      <c r="N9" s="748"/>
      <c r="O9" s="748"/>
      <c r="P9" s="749"/>
      <c r="Q9" s="293" t="str">
        <f>IF(M9="","",IF(COUNTIF(M$8:P$13,M9)&gt;1,"重複",IF(VLOOKUP(M9,'計算用(別紙2-2)区分'!$D:$E,2,0)="","未選択区分","")))</f>
        <v/>
      </c>
      <c r="R9" s="747"/>
      <c r="S9" s="748"/>
      <c r="T9" s="748"/>
      <c r="U9" s="749"/>
      <c r="V9" s="293" t="str">
        <f>IF(R9="","",IF(COUNTIF(R$8:U$13,R9)&gt;1,"重複",IF(VLOOKUP(R9,'計算用(別紙2-2)区分'!$D:$E,2,0)="","未選択区分","")))</f>
        <v/>
      </c>
      <c r="W9" s="747"/>
      <c r="X9" s="748"/>
      <c r="Y9" s="748"/>
      <c r="Z9" s="749"/>
      <c r="AA9" s="293" t="str">
        <f>IF(W9="","",IF(COUNTIF(W$8:Z$13,W9)&gt;1,"重複",IF(VLOOKUP(W9,'計算用(別紙2-2)区分'!$D:$E,2,0)="","未選択区分","")))</f>
        <v/>
      </c>
      <c r="AB9" s="747"/>
      <c r="AC9" s="748"/>
      <c r="AD9" s="748"/>
      <c r="AE9" s="749"/>
      <c r="AF9" s="293" t="str">
        <f>IF(AB9="","",IF(COUNTIF(AB$8:AE$13,AB9)&gt;1,"重複",IF(VLOOKUP(AB9,'計算用(別紙2-2)区分'!$D:$E,2,0)="","未選択区分","")))</f>
        <v/>
      </c>
      <c r="AG9" s="747"/>
      <c r="AH9" s="748"/>
      <c r="AI9" s="748"/>
      <c r="AJ9" s="749"/>
      <c r="AK9" s="293" t="str">
        <f>IF(AG9="","",IF(COUNTIF(AG$8:AJ$13,AG9)&gt;1,"重複",IF(VLOOKUP(AG9,'計算用(別紙2-2)区分'!$D:$E,2,0)="","未選択区分","")))</f>
        <v/>
      </c>
      <c r="AL9" s="747"/>
      <c r="AM9" s="748"/>
      <c r="AN9" s="748"/>
      <c r="AO9" s="749"/>
      <c r="AP9" s="293" t="str">
        <f>IF(AL9="","",IF(COUNTIF(AL$8:AO$13,AL9)&gt;1,"重複",IF(VLOOKUP(AL9,'計算用(別紙2-2)区分'!$D:$E,2,0)="","未選択区分","")))</f>
        <v/>
      </c>
      <c r="AQ9" s="747"/>
      <c r="AR9" s="748"/>
      <c r="AS9" s="748"/>
      <c r="AT9" s="749"/>
      <c r="AU9" s="293" t="str">
        <f>IF(AQ9="","",IF(COUNTIF(AQ$8:AT$13,AQ9)&gt;1,"重複",IF(VLOOKUP(AQ9,'計算用(別紙2-2)区分'!$D:$E,2,0)="","未選択区分","")))</f>
        <v/>
      </c>
      <c r="AV9" s="747"/>
      <c r="AW9" s="748"/>
      <c r="AX9" s="748"/>
      <c r="AY9" s="749"/>
      <c r="AZ9" s="293" t="str">
        <f>IF(AV9="","",IF(COUNTIF(AV$8:AY$13,AV9)&gt;1,"重複",IF(VLOOKUP(AV9,'計算用(別紙2-2)区分'!$D:$E,2,0)="","未選択区分","")))</f>
        <v/>
      </c>
      <c r="BA9" s="747"/>
      <c r="BB9" s="748"/>
      <c r="BC9" s="748"/>
      <c r="BD9" s="749"/>
      <c r="BE9" s="293" t="str">
        <f>IF(BA9="","",IF(COUNTIF(BA$8:BD$13,BA9)&gt;1,"重複",IF(VLOOKUP(BA9,'計算用(別紙2-2)区分'!$D:$E,2,0)="","未選択区分","")))</f>
        <v/>
      </c>
      <c r="BF9" s="747"/>
      <c r="BG9" s="748"/>
      <c r="BH9" s="748"/>
      <c r="BI9" s="749"/>
      <c r="BJ9" s="293" t="str">
        <f>IF(BF9="","",IF(COUNTIF(BF$8:BI$13,BF9)&gt;1,"重複",IF(VLOOKUP(BF9,'計算用(別紙2-2)区分'!$D:$E,2,0)="","未選択区分","")))</f>
        <v/>
      </c>
      <c r="BK9" s="747"/>
      <c r="BL9" s="748"/>
      <c r="BM9" s="748"/>
      <c r="BN9" s="749"/>
      <c r="BO9" s="293" t="str">
        <f>IF(BK9="","",IF(COUNTIF(BK$8:BN$13,BK9)&gt;1,"重複",IF(VLOOKUP(BK9,'計算用(別紙2-2)区分'!$D:$E,2,0)="","未選択区分","")))</f>
        <v/>
      </c>
      <c r="BP9" s="747"/>
      <c r="BQ9" s="748"/>
      <c r="BR9" s="748"/>
      <c r="BS9" s="749"/>
      <c r="BT9" s="293" t="str">
        <f>IF(BP9="","",IF(COUNTIF(BP$8:BS$13,BP9)&gt;1,"重複",IF(VLOOKUP(BP9,'計算用(別紙2-2)区分'!$D:$E,2,0)="","未選択区分","")))</f>
        <v/>
      </c>
      <c r="BU9" s="747"/>
      <c r="BV9" s="748"/>
      <c r="BW9" s="748"/>
      <c r="BX9" s="749"/>
      <c r="BY9" s="293" t="str">
        <f>IF(BU9="","",IF(COUNTIF(BU$8:BX$13,BU9)&gt;1,"重複",IF(VLOOKUP(BU9,'計算用(別紙2-2)区分'!$D:$E,2,0)="","未選択区分","")))</f>
        <v/>
      </c>
      <c r="BZ9" s="747"/>
      <c r="CA9" s="748"/>
      <c r="CB9" s="748"/>
      <c r="CC9" s="749"/>
      <c r="CD9" s="293" t="str">
        <f>IF(BZ9="","",IF(COUNTIF(BZ$8:CC$13,BZ9)&gt;1,"重複",IF(VLOOKUP(BZ9,'計算用(別紙2-2)区分'!$D:$E,2,0)="","未選択区分","")))</f>
        <v/>
      </c>
      <c r="CE9" s="747"/>
      <c r="CF9" s="748"/>
      <c r="CG9" s="748"/>
      <c r="CH9" s="749"/>
      <c r="CI9" s="293" t="str">
        <f>IF(CE9="","",IF(COUNTIF(CE$8:CH$13,CE9)&gt;1,"重複",IF(VLOOKUP(CE9,'計算用(別紙2-2)区分'!$D:$E,2,0)="","未選択区分","")))</f>
        <v/>
      </c>
      <c r="CJ9" s="747"/>
      <c r="CK9" s="748"/>
      <c r="CL9" s="748"/>
      <c r="CM9" s="749"/>
      <c r="CN9" s="293" t="str">
        <f>IF(CJ9="","",IF(COUNTIF(CJ$8:CM$13,CJ9)&gt;1,"重複",IF(VLOOKUP(CJ9,'計算用(別紙2-2)区分'!$D:$E,2,0)="","未選択区分","")))</f>
        <v/>
      </c>
      <c r="CO9" s="747"/>
      <c r="CP9" s="748"/>
      <c r="CQ9" s="748"/>
      <c r="CR9" s="749"/>
      <c r="CS9" s="293" t="str">
        <f>IF(CO9="","",IF(COUNTIF(CO$8:CR$13,CO9)&gt;1,"重複",IF(VLOOKUP(CO9,'計算用(別紙2-2)区分'!$D:$E,2,0)="","未選択区分","")))</f>
        <v/>
      </c>
      <c r="CT9" s="747"/>
      <c r="CU9" s="748"/>
      <c r="CV9" s="748"/>
      <c r="CW9" s="749"/>
      <c r="CX9" s="293" t="str">
        <f>IF(CT9="","",IF(COUNTIF(CT$8:CW$13,CT9)&gt;1,"重複",IF(VLOOKUP(CT9,'計算用(別紙2-2)区分'!$D:$E,2,0)="","未選択区分","")))</f>
        <v/>
      </c>
    </row>
    <row r="10" spans="1:102" s="142" customFormat="1" ht="30" customHeight="1" x14ac:dyDescent="0.15">
      <c r="B10" s="142" t="s">
        <v>273</v>
      </c>
      <c r="C10" s="750"/>
      <c r="D10" s="751"/>
      <c r="E10" s="751"/>
      <c r="F10" s="752"/>
      <c r="G10" s="293" t="str">
        <f>IF(C10="","",IF(COUNTIF(C$8:F$13,C10)&gt;1,"重複",IF(VLOOKUP(C10,'計算用(別紙2-2)区分'!$D:$E,2,0)="","未選択区分","")))</f>
        <v/>
      </c>
      <c r="H10" s="750"/>
      <c r="I10" s="751"/>
      <c r="J10" s="751"/>
      <c r="K10" s="752"/>
      <c r="L10" s="293" t="str">
        <f>IF(H10="","",IF(COUNTIF(H$8:K$13,H10)&gt;1,"重複",IF(VLOOKUP(H10,'計算用(別紙2-2)区分'!$D:$E,2,0)="","未選択区分","")))</f>
        <v/>
      </c>
      <c r="M10" s="750"/>
      <c r="N10" s="751"/>
      <c r="O10" s="751"/>
      <c r="P10" s="752"/>
      <c r="Q10" s="293" t="str">
        <f>IF(M10="","",IF(COUNTIF(M$8:P$13,M10)&gt;1,"重複",IF(VLOOKUP(M10,'計算用(別紙2-2)区分'!$D:$E,2,0)="","未選択区分","")))</f>
        <v/>
      </c>
      <c r="R10" s="750"/>
      <c r="S10" s="751"/>
      <c r="T10" s="751"/>
      <c r="U10" s="752"/>
      <c r="V10" s="293" t="str">
        <f>IF(R10="","",IF(COUNTIF(R$8:U$13,R10)&gt;1,"重複",IF(VLOOKUP(R10,'計算用(別紙2-2)区分'!$D:$E,2,0)="","未選択区分","")))</f>
        <v/>
      </c>
      <c r="W10" s="750"/>
      <c r="X10" s="751"/>
      <c r="Y10" s="751"/>
      <c r="Z10" s="752"/>
      <c r="AA10" s="293" t="str">
        <f>IF(W10="","",IF(COUNTIF(W$8:Z$13,W10)&gt;1,"重複",IF(VLOOKUP(W10,'計算用(別紙2-2)区分'!$D:$E,2,0)="","未選択区分","")))</f>
        <v/>
      </c>
      <c r="AB10" s="750"/>
      <c r="AC10" s="751"/>
      <c r="AD10" s="751"/>
      <c r="AE10" s="752"/>
      <c r="AF10" s="293" t="str">
        <f>IF(AB10="","",IF(COUNTIF(AB$8:AE$13,AB10)&gt;1,"重複",IF(VLOOKUP(AB10,'計算用(別紙2-2)区分'!$D:$E,2,0)="","未選択区分","")))</f>
        <v/>
      </c>
      <c r="AG10" s="750"/>
      <c r="AH10" s="751"/>
      <c r="AI10" s="751"/>
      <c r="AJ10" s="752"/>
      <c r="AK10" s="293" t="str">
        <f>IF(AG10="","",IF(COUNTIF(AG$8:AJ$13,AG10)&gt;1,"重複",IF(VLOOKUP(AG10,'計算用(別紙2-2)区分'!$D:$E,2,0)="","未選択区分","")))</f>
        <v/>
      </c>
      <c r="AL10" s="750"/>
      <c r="AM10" s="751"/>
      <c r="AN10" s="751"/>
      <c r="AO10" s="752"/>
      <c r="AP10" s="293" t="str">
        <f>IF(AL10="","",IF(COUNTIF(AL$8:AO$13,AL10)&gt;1,"重複",IF(VLOOKUP(AL10,'計算用(別紙2-2)区分'!$D:$E,2,0)="","未選択区分","")))</f>
        <v/>
      </c>
      <c r="AQ10" s="750"/>
      <c r="AR10" s="751"/>
      <c r="AS10" s="751"/>
      <c r="AT10" s="752"/>
      <c r="AU10" s="293" t="str">
        <f>IF(AQ10="","",IF(COUNTIF(AQ$8:AT$13,AQ10)&gt;1,"重複",IF(VLOOKUP(AQ10,'計算用(別紙2-2)区分'!$D:$E,2,0)="","未選択区分","")))</f>
        <v/>
      </c>
      <c r="AV10" s="750"/>
      <c r="AW10" s="751"/>
      <c r="AX10" s="751"/>
      <c r="AY10" s="752"/>
      <c r="AZ10" s="293" t="str">
        <f>IF(AV10="","",IF(COUNTIF(AV$8:AY$13,AV10)&gt;1,"重複",IF(VLOOKUP(AV10,'計算用(別紙2-2)区分'!$D:$E,2,0)="","未選択区分","")))</f>
        <v/>
      </c>
      <c r="BA10" s="750"/>
      <c r="BB10" s="751"/>
      <c r="BC10" s="751"/>
      <c r="BD10" s="752"/>
      <c r="BE10" s="293" t="str">
        <f>IF(BA10="","",IF(COUNTIF(BA$8:BD$13,BA10)&gt;1,"重複",IF(VLOOKUP(BA10,'計算用(別紙2-2)区分'!$D:$E,2,0)="","未選択区分","")))</f>
        <v/>
      </c>
      <c r="BF10" s="750"/>
      <c r="BG10" s="751"/>
      <c r="BH10" s="751"/>
      <c r="BI10" s="752"/>
      <c r="BJ10" s="293" t="str">
        <f>IF(BF10="","",IF(COUNTIF(BF$8:BI$13,BF10)&gt;1,"重複",IF(VLOOKUP(BF10,'計算用(別紙2-2)区分'!$D:$E,2,0)="","未選択区分","")))</f>
        <v/>
      </c>
      <c r="BK10" s="750"/>
      <c r="BL10" s="751"/>
      <c r="BM10" s="751"/>
      <c r="BN10" s="752"/>
      <c r="BO10" s="293" t="str">
        <f>IF(BK10="","",IF(COUNTIF(BK$8:BN$13,BK10)&gt;1,"重複",IF(VLOOKUP(BK10,'計算用(別紙2-2)区分'!$D:$E,2,0)="","未選択区分","")))</f>
        <v/>
      </c>
      <c r="BP10" s="750"/>
      <c r="BQ10" s="751"/>
      <c r="BR10" s="751"/>
      <c r="BS10" s="752"/>
      <c r="BT10" s="293" t="str">
        <f>IF(BP10="","",IF(COUNTIF(BP$8:BS$13,BP10)&gt;1,"重複",IF(VLOOKUP(BP10,'計算用(別紙2-2)区分'!$D:$E,2,0)="","未選択区分","")))</f>
        <v/>
      </c>
      <c r="BU10" s="750"/>
      <c r="BV10" s="751"/>
      <c r="BW10" s="751"/>
      <c r="BX10" s="752"/>
      <c r="BY10" s="293" t="str">
        <f>IF(BU10="","",IF(COUNTIF(BU$8:BX$13,BU10)&gt;1,"重複",IF(VLOOKUP(BU10,'計算用(別紙2-2)区分'!$D:$E,2,0)="","未選択区分","")))</f>
        <v/>
      </c>
      <c r="BZ10" s="750"/>
      <c r="CA10" s="751"/>
      <c r="CB10" s="751"/>
      <c r="CC10" s="752"/>
      <c r="CD10" s="293" t="str">
        <f>IF(BZ10="","",IF(COUNTIF(BZ$8:CC$13,BZ10)&gt;1,"重複",IF(VLOOKUP(BZ10,'計算用(別紙2-2)区分'!$D:$E,2,0)="","未選択区分","")))</f>
        <v/>
      </c>
      <c r="CE10" s="750"/>
      <c r="CF10" s="751"/>
      <c r="CG10" s="751"/>
      <c r="CH10" s="752"/>
      <c r="CI10" s="293" t="str">
        <f>IF(CE10="","",IF(COUNTIF(CE$8:CH$13,CE10)&gt;1,"重複",IF(VLOOKUP(CE10,'計算用(別紙2-2)区分'!$D:$E,2,0)="","未選択区分","")))</f>
        <v/>
      </c>
      <c r="CJ10" s="750"/>
      <c r="CK10" s="751"/>
      <c r="CL10" s="751"/>
      <c r="CM10" s="752"/>
      <c r="CN10" s="293" t="str">
        <f>IF(CJ10="","",IF(COUNTIF(CJ$8:CM$13,CJ10)&gt;1,"重複",IF(VLOOKUP(CJ10,'計算用(別紙2-2)区分'!$D:$E,2,0)="","未選択区分","")))</f>
        <v/>
      </c>
      <c r="CO10" s="750"/>
      <c r="CP10" s="751"/>
      <c r="CQ10" s="751"/>
      <c r="CR10" s="752"/>
      <c r="CS10" s="293" t="str">
        <f>IF(CO10="","",IF(COUNTIF(CO$8:CR$13,CO10)&gt;1,"重複",IF(VLOOKUP(CO10,'計算用(別紙2-2)区分'!$D:$E,2,0)="","未選択区分","")))</f>
        <v/>
      </c>
      <c r="CT10" s="750"/>
      <c r="CU10" s="751"/>
      <c r="CV10" s="751"/>
      <c r="CW10" s="752"/>
      <c r="CX10" s="293" t="str">
        <f>IF(CT10="","",IF(COUNTIF(CT$8:CW$13,CT10)&gt;1,"重複",IF(VLOOKUP(CT10,'計算用(別紙2-2)区分'!$D:$E,2,0)="","未選択区分","")))</f>
        <v/>
      </c>
    </row>
    <row r="11" spans="1:102" s="142" customFormat="1" ht="30" customHeight="1" x14ac:dyDescent="0.15">
      <c r="B11" s="142" t="s">
        <v>274</v>
      </c>
      <c r="C11" s="750"/>
      <c r="D11" s="751"/>
      <c r="E11" s="751"/>
      <c r="F11" s="752"/>
      <c r="G11" s="293" t="str">
        <f>IF(C11="","",IF(COUNTIF(C$8:F$13,C11)&gt;1,"重複",IF(VLOOKUP(C11,'計算用(別紙2-2)区分'!$D:$E,2,0)="","未選択区分","")))</f>
        <v/>
      </c>
      <c r="H11" s="750"/>
      <c r="I11" s="751"/>
      <c r="J11" s="751"/>
      <c r="K11" s="752"/>
      <c r="L11" s="293" t="str">
        <f>IF(H11="","",IF(COUNTIF(H$8:K$13,H11)&gt;1,"重複",IF(VLOOKUP(H11,'計算用(別紙2-2)区分'!$D:$E,2,0)="","未選択区分","")))</f>
        <v/>
      </c>
      <c r="M11" s="750"/>
      <c r="N11" s="751"/>
      <c r="O11" s="751"/>
      <c r="P11" s="752"/>
      <c r="Q11" s="293" t="str">
        <f>IF(M11="","",IF(COUNTIF(M$8:P$13,M11)&gt;1,"重複",IF(VLOOKUP(M11,'計算用(別紙2-2)区分'!$D:$E,2,0)="","未選択区分","")))</f>
        <v/>
      </c>
      <c r="R11" s="750"/>
      <c r="S11" s="751"/>
      <c r="T11" s="751"/>
      <c r="U11" s="752"/>
      <c r="V11" s="293" t="str">
        <f>IF(R11="","",IF(COUNTIF(R$8:U$13,R11)&gt;1,"重複",IF(VLOOKUP(R11,'計算用(別紙2-2)区分'!$D:$E,2,0)="","未選択区分","")))</f>
        <v/>
      </c>
      <c r="W11" s="750"/>
      <c r="X11" s="751"/>
      <c r="Y11" s="751"/>
      <c r="Z11" s="752"/>
      <c r="AA11" s="293" t="str">
        <f>IF(W11="","",IF(COUNTIF(W$8:Z$13,W11)&gt;1,"重複",IF(VLOOKUP(W11,'計算用(別紙2-2)区分'!$D:$E,2,0)="","未選択区分","")))</f>
        <v/>
      </c>
      <c r="AB11" s="750"/>
      <c r="AC11" s="751"/>
      <c r="AD11" s="751"/>
      <c r="AE11" s="752"/>
      <c r="AF11" s="293" t="str">
        <f>IF(AB11="","",IF(COUNTIF(AB$8:AE$13,AB11)&gt;1,"重複",IF(VLOOKUP(AB11,'計算用(別紙2-2)区分'!$D:$E,2,0)="","未選択区分","")))</f>
        <v/>
      </c>
      <c r="AG11" s="750"/>
      <c r="AH11" s="751"/>
      <c r="AI11" s="751"/>
      <c r="AJ11" s="752"/>
      <c r="AK11" s="293" t="str">
        <f>IF(AG11="","",IF(COUNTIF(AG$8:AJ$13,AG11)&gt;1,"重複",IF(VLOOKUP(AG11,'計算用(別紙2-2)区分'!$D:$E,2,0)="","未選択区分","")))</f>
        <v/>
      </c>
      <c r="AL11" s="750"/>
      <c r="AM11" s="751"/>
      <c r="AN11" s="751"/>
      <c r="AO11" s="752"/>
      <c r="AP11" s="293" t="str">
        <f>IF(AL11="","",IF(COUNTIF(AL$8:AO$13,AL11)&gt;1,"重複",IF(VLOOKUP(AL11,'計算用(別紙2-2)区分'!$D:$E,2,0)="","未選択区分","")))</f>
        <v/>
      </c>
      <c r="AQ11" s="750"/>
      <c r="AR11" s="751"/>
      <c r="AS11" s="751"/>
      <c r="AT11" s="752"/>
      <c r="AU11" s="293" t="str">
        <f>IF(AQ11="","",IF(COUNTIF(AQ$8:AT$13,AQ11)&gt;1,"重複",IF(VLOOKUP(AQ11,'計算用(別紙2-2)区分'!$D:$E,2,0)="","未選択区分","")))</f>
        <v/>
      </c>
      <c r="AV11" s="750"/>
      <c r="AW11" s="751"/>
      <c r="AX11" s="751"/>
      <c r="AY11" s="752"/>
      <c r="AZ11" s="293" t="str">
        <f>IF(AV11="","",IF(COUNTIF(AV$8:AY$13,AV11)&gt;1,"重複",IF(VLOOKUP(AV11,'計算用(別紙2-2)区分'!$D:$E,2,0)="","未選択区分","")))</f>
        <v/>
      </c>
      <c r="BA11" s="750"/>
      <c r="BB11" s="751"/>
      <c r="BC11" s="751"/>
      <c r="BD11" s="752"/>
      <c r="BE11" s="293" t="str">
        <f>IF(BA11="","",IF(COUNTIF(BA$8:BD$13,BA11)&gt;1,"重複",IF(VLOOKUP(BA11,'計算用(別紙2-2)区分'!$D:$E,2,0)="","未選択区分","")))</f>
        <v/>
      </c>
      <c r="BF11" s="750"/>
      <c r="BG11" s="751"/>
      <c r="BH11" s="751"/>
      <c r="BI11" s="752"/>
      <c r="BJ11" s="293" t="str">
        <f>IF(BF11="","",IF(COUNTIF(BF$8:BI$13,BF11)&gt;1,"重複",IF(VLOOKUP(BF11,'計算用(別紙2-2)区分'!$D:$E,2,0)="","未選択区分","")))</f>
        <v/>
      </c>
      <c r="BK11" s="750"/>
      <c r="BL11" s="751"/>
      <c r="BM11" s="751"/>
      <c r="BN11" s="752"/>
      <c r="BO11" s="293" t="str">
        <f>IF(BK11="","",IF(COUNTIF(BK$8:BN$13,BK11)&gt;1,"重複",IF(VLOOKUP(BK11,'計算用(別紙2-2)区分'!$D:$E,2,0)="","未選択区分","")))</f>
        <v/>
      </c>
      <c r="BP11" s="750"/>
      <c r="BQ11" s="751"/>
      <c r="BR11" s="751"/>
      <c r="BS11" s="752"/>
      <c r="BT11" s="293" t="str">
        <f>IF(BP11="","",IF(COUNTIF(BP$8:BS$13,BP11)&gt;1,"重複",IF(VLOOKUP(BP11,'計算用(別紙2-2)区分'!$D:$E,2,0)="","未選択区分","")))</f>
        <v/>
      </c>
      <c r="BU11" s="750"/>
      <c r="BV11" s="751"/>
      <c r="BW11" s="751"/>
      <c r="BX11" s="752"/>
      <c r="BY11" s="293" t="str">
        <f>IF(BU11="","",IF(COUNTIF(BU$8:BX$13,BU11)&gt;1,"重複",IF(VLOOKUP(BU11,'計算用(別紙2-2)区分'!$D:$E,2,0)="","未選択区分","")))</f>
        <v/>
      </c>
      <c r="BZ11" s="750"/>
      <c r="CA11" s="751"/>
      <c r="CB11" s="751"/>
      <c r="CC11" s="752"/>
      <c r="CD11" s="293" t="str">
        <f>IF(BZ11="","",IF(COUNTIF(BZ$8:CC$13,BZ11)&gt;1,"重複",IF(VLOOKUP(BZ11,'計算用(別紙2-2)区分'!$D:$E,2,0)="","未選択区分","")))</f>
        <v/>
      </c>
      <c r="CE11" s="750"/>
      <c r="CF11" s="751"/>
      <c r="CG11" s="751"/>
      <c r="CH11" s="752"/>
      <c r="CI11" s="293" t="str">
        <f>IF(CE11="","",IF(COUNTIF(CE$8:CH$13,CE11)&gt;1,"重複",IF(VLOOKUP(CE11,'計算用(別紙2-2)区分'!$D:$E,2,0)="","未選択区分","")))</f>
        <v/>
      </c>
      <c r="CJ11" s="750"/>
      <c r="CK11" s="751"/>
      <c r="CL11" s="751"/>
      <c r="CM11" s="752"/>
      <c r="CN11" s="293" t="str">
        <f>IF(CJ11="","",IF(COUNTIF(CJ$8:CM$13,CJ11)&gt;1,"重複",IF(VLOOKUP(CJ11,'計算用(別紙2-2)区分'!$D:$E,2,0)="","未選択区分","")))</f>
        <v/>
      </c>
      <c r="CO11" s="750"/>
      <c r="CP11" s="751"/>
      <c r="CQ11" s="751"/>
      <c r="CR11" s="752"/>
      <c r="CS11" s="293" t="str">
        <f>IF(CO11="","",IF(COUNTIF(CO$8:CR$13,CO11)&gt;1,"重複",IF(VLOOKUP(CO11,'計算用(別紙2-2)区分'!$D:$E,2,0)="","未選択区分","")))</f>
        <v/>
      </c>
      <c r="CT11" s="750"/>
      <c r="CU11" s="751"/>
      <c r="CV11" s="751"/>
      <c r="CW11" s="752"/>
      <c r="CX11" s="293" t="str">
        <f>IF(CT11="","",IF(COUNTIF(CT$8:CW$13,CT11)&gt;1,"重複",IF(VLOOKUP(CT11,'計算用(別紙2-2)区分'!$D:$E,2,0)="","未選択区分","")))</f>
        <v/>
      </c>
    </row>
    <row r="12" spans="1:102" s="142" customFormat="1" ht="30" customHeight="1" x14ac:dyDescent="0.15">
      <c r="B12" s="142" t="s">
        <v>275</v>
      </c>
      <c r="C12" s="750"/>
      <c r="D12" s="751"/>
      <c r="E12" s="751"/>
      <c r="F12" s="752"/>
      <c r="G12" s="293" t="str">
        <f>IF(C12="","",IF(COUNTIF(C$8:F$13,C12)&gt;1,"重複",IF(VLOOKUP(C12,'計算用(別紙2-2)区分'!$D:$E,2,0)="","未選択区分","")))</f>
        <v/>
      </c>
      <c r="H12" s="750"/>
      <c r="I12" s="751"/>
      <c r="J12" s="751"/>
      <c r="K12" s="752"/>
      <c r="L12" s="293" t="str">
        <f>IF(H12="","",IF(COUNTIF(H$8:K$13,H12)&gt;1,"重複",IF(VLOOKUP(H12,'計算用(別紙2-2)区分'!$D:$E,2,0)="","未選択区分","")))</f>
        <v/>
      </c>
      <c r="M12" s="750"/>
      <c r="N12" s="751"/>
      <c r="O12" s="751"/>
      <c r="P12" s="752"/>
      <c r="Q12" s="293" t="str">
        <f>IF(M12="","",IF(COUNTIF(M$8:P$13,M12)&gt;1,"重複",IF(VLOOKUP(M12,'計算用(別紙2-2)区分'!$D:$E,2,0)="","未選択区分","")))</f>
        <v/>
      </c>
      <c r="R12" s="750"/>
      <c r="S12" s="751"/>
      <c r="T12" s="751"/>
      <c r="U12" s="752"/>
      <c r="V12" s="293" t="str">
        <f>IF(R12="","",IF(COUNTIF(R$8:U$13,R12)&gt;1,"重複",IF(VLOOKUP(R12,'計算用(別紙2-2)区分'!$D:$E,2,0)="","未選択区分","")))</f>
        <v/>
      </c>
      <c r="W12" s="750"/>
      <c r="X12" s="751"/>
      <c r="Y12" s="751"/>
      <c r="Z12" s="752"/>
      <c r="AA12" s="293" t="str">
        <f>IF(W12="","",IF(COUNTIF(W$8:Z$13,W12)&gt;1,"重複",IF(VLOOKUP(W12,'計算用(別紙2-2)区分'!$D:$E,2,0)="","未選択区分","")))</f>
        <v/>
      </c>
      <c r="AB12" s="750"/>
      <c r="AC12" s="751"/>
      <c r="AD12" s="751"/>
      <c r="AE12" s="752"/>
      <c r="AF12" s="293" t="str">
        <f>IF(AB12="","",IF(COUNTIF(AB$8:AE$13,AB12)&gt;1,"重複",IF(VLOOKUP(AB12,'計算用(別紙2-2)区分'!$D:$E,2,0)="","未選択区分","")))</f>
        <v/>
      </c>
      <c r="AG12" s="750"/>
      <c r="AH12" s="751"/>
      <c r="AI12" s="751"/>
      <c r="AJ12" s="752"/>
      <c r="AK12" s="293" t="str">
        <f>IF(AG12="","",IF(COUNTIF(AG$8:AJ$13,AG12)&gt;1,"重複",IF(VLOOKUP(AG12,'計算用(別紙2-2)区分'!$D:$E,2,0)="","未選択区分","")))</f>
        <v/>
      </c>
      <c r="AL12" s="750"/>
      <c r="AM12" s="751"/>
      <c r="AN12" s="751"/>
      <c r="AO12" s="752"/>
      <c r="AP12" s="293" t="str">
        <f>IF(AL12="","",IF(COUNTIF(AL$8:AO$13,AL12)&gt;1,"重複",IF(VLOOKUP(AL12,'計算用(別紙2-2)区分'!$D:$E,2,0)="","未選択区分","")))</f>
        <v/>
      </c>
      <c r="AQ12" s="750"/>
      <c r="AR12" s="751"/>
      <c r="AS12" s="751"/>
      <c r="AT12" s="752"/>
      <c r="AU12" s="293" t="str">
        <f>IF(AQ12="","",IF(COUNTIF(AQ$8:AT$13,AQ12)&gt;1,"重複",IF(VLOOKUP(AQ12,'計算用(別紙2-2)区分'!$D:$E,2,0)="","未選択区分","")))</f>
        <v/>
      </c>
      <c r="AV12" s="750"/>
      <c r="AW12" s="751"/>
      <c r="AX12" s="751"/>
      <c r="AY12" s="752"/>
      <c r="AZ12" s="293" t="str">
        <f>IF(AV12="","",IF(COUNTIF(AV$8:AY$13,AV12)&gt;1,"重複",IF(VLOOKUP(AV12,'計算用(別紙2-2)区分'!$D:$E,2,0)="","未選択区分","")))</f>
        <v/>
      </c>
      <c r="BA12" s="750"/>
      <c r="BB12" s="751"/>
      <c r="BC12" s="751"/>
      <c r="BD12" s="752"/>
      <c r="BE12" s="293" t="str">
        <f>IF(BA12="","",IF(COUNTIF(BA$8:BD$13,BA12)&gt;1,"重複",IF(VLOOKUP(BA12,'計算用(別紙2-2)区分'!$D:$E,2,0)="","未選択区分","")))</f>
        <v/>
      </c>
      <c r="BF12" s="750"/>
      <c r="BG12" s="751"/>
      <c r="BH12" s="751"/>
      <c r="BI12" s="752"/>
      <c r="BJ12" s="293" t="str">
        <f>IF(BF12="","",IF(COUNTIF(BF$8:BI$13,BF12)&gt;1,"重複",IF(VLOOKUP(BF12,'計算用(別紙2-2)区分'!$D:$E,2,0)="","未選択区分","")))</f>
        <v/>
      </c>
      <c r="BK12" s="750"/>
      <c r="BL12" s="751"/>
      <c r="BM12" s="751"/>
      <c r="BN12" s="752"/>
      <c r="BO12" s="293" t="str">
        <f>IF(BK12="","",IF(COUNTIF(BK$8:BN$13,BK12)&gt;1,"重複",IF(VLOOKUP(BK12,'計算用(別紙2-2)区分'!$D:$E,2,0)="","未選択区分","")))</f>
        <v/>
      </c>
      <c r="BP12" s="750"/>
      <c r="BQ12" s="751"/>
      <c r="BR12" s="751"/>
      <c r="BS12" s="752"/>
      <c r="BT12" s="293" t="str">
        <f>IF(BP12="","",IF(COUNTIF(BP$8:BS$13,BP12)&gt;1,"重複",IF(VLOOKUP(BP12,'計算用(別紙2-2)区分'!$D:$E,2,0)="","未選択区分","")))</f>
        <v/>
      </c>
      <c r="BU12" s="750"/>
      <c r="BV12" s="751"/>
      <c r="BW12" s="751"/>
      <c r="BX12" s="752"/>
      <c r="BY12" s="293" t="str">
        <f>IF(BU12="","",IF(COUNTIF(BU$8:BX$13,BU12)&gt;1,"重複",IF(VLOOKUP(BU12,'計算用(別紙2-2)区分'!$D:$E,2,0)="","未選択区分","")))</f>
        <v/>
      </c>
      <c r="BZ12" s="750"/>
      <c r="CA12" s="751"/>
      <c r="CB12" s="751"/>
      <c r="CC12" s="752"/>
      <c r="CD12" s="293" t="str">
        <f>IF(BZ12="","",IF(COUNTIF(BZ$8:CC$13,BZ12)&gt;1,"重複",IF(VLOOKUP(BZ12,'計算用(別紙2-2)区分'!$D:$E,2,0)="","未選択区分","")))</f>
        <v/>
      </c>
      <c r="CE12" s="750"/>
      <c r="CF12" s="751"/>
      <c r="CG12" s="751"/>
      <c r="CH12" s="752"/>
      <c r="CI12" s="293" t="str">
        <f>IF(CE12="","",IF(COUNTIF(CE$8:CH$13,CE12)&gt;1,"重複",IF(VLOOKUP(CE12,'計算用(別紙2-2)区分'!$D:$E,2,0)="","未選択区分","")))</f>
        <v/>
      </c>
      <c r="CJ12" s="750"/>
      <c r="CK12" s="751"/>
      <c r="CL12" s="751"/>
      <c r="CM12" s="752"/>
      <c r="CN12" s="293" t="str">
        <f>IF(CJ12="","",IF(COUNTIF(CJ$8:CM$13,CJ12)&gt;1,"重複",IF(VLOOKUP(CJ12,'計算用(別紙2-2)区分'!$D:$E,2,0)="","未選択区分","")))</f>
        <v/>
      </c>
      <c r="CO12" s="750"/>
      <c r="CP12" s="751"/>
      <c r="CQ12" s="751"/>
      <c r="CR12" s="752"/>
      <c r="CS12" s="293" t="str">
        <f>IF(CO12="","",IF(COUNTIF(CO$8:CR$13,CO12)&gt;1,"重複",IF(VLOOKUP(CO12,'計算用(別紙2-2)区分'!$D:$E,2,0)="","未選択区分","")))</f>
        <v/>
      </c>
      <c r="CT12" s="750"/>
      <c r="CU12" s="751"/>
      <c r="CV12" s="751"/>
      <c r="CW12" s="752"/>
      <c r="CX12" s="293" t="str">
        <f>IF(CT12="","",IF(COUNTIF(CT$8:CW$13,CT12)&gt;1,"重複",IF(VLOOKUP(CT12,'計算用(別紙2-2)区分'!$D:$E,2,0)="","未選択区分","")))</f>
        <v/>
      </c>
    </row>
    <row r="13" spans="1:102" s="142" customFormat="1" ht="30" customHeight="1" x14ac:dyDescent="0.15">
      <c r="B13" s="142" t="s">
        <v>276</v>
      </c>
      <c r="C13" s="753"/>
      <c r="D13" s="754"/>
      <c r="E13" s="754"/>
      <c r="F13" s="755"/>
      <c r="G13" s="293" t="str">
        <f>IF(C13="","",IF(COUNTIF(C$8:F$13,C13)&gt;1,"重複",IF(VLOOKUP(C13,'計算用(別紙2-2)区分'!$D:$E,2,0)="","未選択区分","")))</f>
        <v/>
      </c>
      <c r="H13" s="753"/>
      <c r="I13" s="754"/>
      <c r="J13" s="754"/>
      <c r="K13" s="755"/>
      <c r="L13" s="293" t="str">
        <f>IF(H13="","",IF(COUNTIF(H$8:K$13,H13)&gt;1,"重複",IF(VLOOKUP(H13,'計算用(別紙2-2)区分'!$D:$E,2,0)="","未選択区分","")))</f>
        <v/>
      </c>
      <c r="M13" s="753"/>
      <c r="N13" s="754"/>
      <c r="O13" s="754"/>
      <c r="P13" s="755"/>
      <c r="Q13" s="293" t="str">
        <f>IF(M13="","",IF(COUNTIF(M$8:P$13,M13)&gt;1,"重複",IF(VLOOKUP(M13,'計算用(別紙2-2)区分'!$D:$E,2,0)="","未選択区分","")))</f>
        <v/>
      </c>
      <c r="R13" s="753"/>
      <c r="S13" s="754"/>
      <c r="T13" s="754"/>
      <c r="U13" s="755"/>
      <c r="V13" s="293" t="str">
        <f>IF(R13="","",IF(COUNTIF(R$8:U$13,R13)&gt;1,"重複",IF(VLOOKUP(R13,'計算用(別紙2-2)区分'!$D:$E,2,0)="","未選択区分","")))</f>
        <v/>
      </c>
      <c r="W13" s="753"/>
      <c r="X13" s="754"/>
      <c r="Y13" s="754"/>
      <c r="Z13" s="755"/>
      <c r="AA13" s="293" t="str">
        <f>IF(W13="","",IF(COUNTIF(W$8:Z$13,W13)&gt;1,"重複",IF(VLOOKUP(W13,'計算用(別紙2-2)区分'!$D:$E,2,0)="","未選択区分","")))</f>
        <v/>
      </c>
      <c r="AB13" s="753"/>
      <c r="AC13" s="754"/>
      <c r="AD13" s="754"/>
      <c r="AE13" s="755"/>
      <c r="AF13" s="293" t="str">
        <f>IF(AB13="","",IF(COUNTIF(AB$8:AE$13,AB13)&gt;1,"重複",IF(VLOOKUP(AB13,'計算用(別紙2-2)区分'!$D:$E,2,0)="","未選択区分","")))</f>
        <v/>
      </c>
      <c r="AG13" s="753"/>
      <c r="AH13" s="754"/>
      <c r="AI13" s="754"/>
      <c r="AJ13" s="755"/>
      <c r="AK13" s="293" t="str">
        <f>IF(AG13="","",IF(COUNTIF(AG$8:AJ$13,AG13)&gt;1,"重複",IF(VLOOKUP(AG13,'計算用(別紙2-2)区分'!$D:$E,2,0)="","未選択区分","")))</f>
        <v/>
      </c>
      <c r="AL13" s="753"/>
      <c r="AM13" s="754"/>
      <c r="AN13" s="754"/>
      <c r="AO13" s="755"/>
      <c r="AP13" s="293" t="str">
        <f>IF(AL13="","",IF(COUNTIF(AL$8:AO$13,AL13)&gt;1,"重複",IF(VLOOKUP(AL13,'計算用(別紙2-2)区分'!$D:$E,2,0)="","未選択区分","")))</f>
        <v/>
      </c>
      <c r="AQ13" s="753"/>
      <c r="AR13" s="754"/>
      <c r="AS13" s="754"/>
      <c r="AT13" s="755"/>
      <c r="AU13" s="293" t="str">
        <f>IF(AQ13="","",IF(COUNTIF(AQ$8:AT$13,AQ13)&gt;1,"重複",IF(VLOOKUP(AQ13,'計算用(別紙2-2)区分'!$D:$E,2,0)="","未選択区分","")))</f>
        <v/>
      </c>
      <c r="AV13" s="753"/>
      <c r="AW13" s="754"/>
      <c r="AX13" s="754"/>
      <c r="AY13" s="755"/>
      <c r="AZ13" s="293" t="str">
        <f>IF(AV13="","",IF(COUNTIF(AV$8:AY$13,AV13)&gt;1,"重複",IF(VLOOKUP(AV13,'計算用(別紙2-2)区分'!$D:$E,2,0)="","未選択区分","")))</f>
        <v/>
      </c>
      <c r="BA13" s="753"/>
      <c r="BB13" s="754"/>
      <c r="BC13" s="754"/>
      <c r="BD13" s="755"/>
      <c r="BE13" s="293" t="str">
        <f>IF(BA13="","",IF(COUNTIF(BA$8:BD$13,BA13)&gt;1,"重複",IF(VLOOKUP(BA13,'計算用(別紙2-2)区分'!$D:$E,2,0)="","未選択区分","")))</f>
        <v/>
      </c>
      <c r="BF13" s="753"/>
      <c r="BG13" s="754"/>
      <c r="BH13" s="754"/>
      <c r="BI13" s="755"/>
      <c r="BJ13" s="293" t="str">
        <f>IF(BF13="","",IF(COUNTIF(BF$8:BI$13,BF13)&gt;1,"重複",IF(VLOOKUP(BF13,'計算用(別紙2-2)区分'!$D:$E,2,0)="","未選択区分","")))</f>
        <v/>
      </c>
      <c r="BK13" s="753"/>
      <c r="BL13" s="754"/>
      <c r="BM13" s="754"/>
      <c r="BN13" s="755"/>
      <c r="BO13" s="293" t="str">
        <f>IF(BK13="","",IF(COUNTIF(BK$8:BN$13,BK13)&gt;1,"重複",IF(VLOOKUP(BK13,'計算用(別紙2-2)区分'!$D:$E,2,0)="","未選択区分","")))</f>
        <v/>
      </c>
      <c r="BP13" s="753"/>
      <c r="BQ13" s="754"/>
      <c r="BR13" s="754"/>
      <c r="BS13" s="755"/>
      <c r="BT13" s="293" t="str">
        <f>IF(BP13="","",IF(COUNTIF(BP$8:BS$13,BP13)&gt;1,"重複",IF(VLOOKUP(BP13,'計算用(別紙2-2)区分'!$D:$E,2,0)="","未選択区分","")))</f>
        <v/>
      </c>
      <c r="BU13" s="753"/>
      <c r="BV13" s="754"/>
      <c r="BW13" s="754"/>
      <c r="BX13" s="755"/>
      <c r="BY13" s="293" t="str">
        <f>IF(BU13="","",IF(COUNTIF(BU$8:BX$13,BU13)&gt;1,"重複",IF(VLOOKUP(BU13,'計算用(別紙2-2)区分'!$D:$E,2,0)="","未選択区分","")))</f>
        <v/>
      </c>
      <c r="BZ13" s="753"/>
      <c r="CA13" s="754"/>
      <c r="CB13" s="754"/>
      <c r="CC13" s="755"/>
      <c r="CD13" s="293" t="str">
        <f>IF(BZ13="","",IF(COUNTIF(BZ$8:CC$13,BZ13)&gt;1,"重複",IF(VLOOKUP(BZ13,'計算用(別紙2-2)区分'!$D:$E,2,0)="","未選択区分","")))</f>
        <v/>
      </c>
      <c r="CE13" s="753"/>
      <c r="CF13" s="754"/>
      <c r="CG13" s="754"/>
      <c r="CH13" s="755"/>
      <c r="CI13" s="293" t="str">
        <f>IF(CE13="","",IF(COUNTIF(CE$8:CH$13,CE13)&gt;1,"重複",IF(VLOOKUP(CE13,'計算用(別紙2-2)区分'!$D:$E,2,0)="","未選択区分","")))</f>
        <v/>
      </c>
      <c r="CJ13" s="753"/>
      <c r="CK13" s="754"/>
      <c r="CL13" s="754"/>
      <c r="CM13" s="755"/>
      <c r="CN13" s="293" t="str">
        <f>IF(CJ13="","",IF(COUNTIF(CJ$8:CM$13,CJ13)&gt;1,"重複",IF(VLOOKUP(CJ13,'計算用(別紙2-2)区分'!$D:$E,2,0)="","未選択区分","")))</f>
        <v/>
      </c>
      <c r="CO13" s="753"/>
      <c r="CP13" s="754"/>
      <c r="CQ13" s="754"/>
      <c r="CR13" s="755"/>
      <c r="CS13" s="293" t="str">
        <f>IF(CO13="","",IF(COUNTIF(CO$8:CR$13,CO13)&gt;1,"重複",IF(VLOOKUP(CO13,'計算用(別紙2-2)区分'!$D:$E,2,0)="","未選択区分","")))</f>
        <v/>
      </c>
      <c r="CT13" s="753"/>
      <c r="CU13" s="754"/>
      <c r="CV13" s="754"/>
      <c r="CW13" s="755"/>
      <c r="CX13" s="293" t="str">
        <f>IF(CT13="","",IF(COUNTIF(CT$8:CW$13,CT13)&gt;1,"重複",IF(VLOOKUP(CT13,'計算用(別紙2-2)区分'!$D:$E,2,0)="","未選択区分","")))</f>
        <v/>
      </c>
    </row>
    <row r="14" spans="1:102" s="141" customFormat="1" ht="13.5" hidden="1" customHeight="1" x14ac:dyDescent="0.15">
      <c r="C14" s="42"/>
      <c r="H14" s="42"/>
      <c r="I14" s="435"/>
      <c r="J14" s="435"/>
      <c r="K14" s="435"/>
      <c r="L14" s="435"/>
      <c r="M14" s="42"/>
      <c r="N14" s="435"/>
      <c r="O14" s="435"/>
      <c r="P14" s="435"/>
      <c r="Q14" s="437"/>
      <c r="R14" s="42"/>
      <c r="S14" s="435"/>
      <c r="T14" s="435"/>
      <c r="U14" s="435"/>
      <c r="V14" s="435"/>
      <c r="W14" s="42"/>
      <c r="X14" s="435"/>
      <c r="Y14" s="435"/>
      <c r="Z14" s="435"/>
      <c r="AA14" s="435"/>
      <c r="AB14" s="42"/>
      <c r="AC14" s="435"/>
      <c r="AD14" s="435"/>
      <c r="AE14" s="435"/>
      <c r="AF14" s="435"/>
      <c r="AG14" s="42"/>
      <c r="AH14" s="435"/>
      <c r="AI14" s="435"/>
      <c r="AJ14" s="435"/>
      <c r="AK14" s="435"/>
      <c r="AL14" s="42"/>
      <c r="AM14" s="435"/>
      <c r="AN14" s="435"/>
      <c r="AO14" s="435"/>
      <c r="AP14" s="435"/>
      <c r="AQ14" s="42"/>
      <c r="AR14" s="435"/>
      <c r="AS14" s="435"/>
      <c r="AT14" s="435"/>
      <c r="AU14" s="435"/>
      <c r="AV14" s="42"/>
      <c r="AW14" s="435"/>
      <c r="AX14" s="435"/>
      <c r="AY14" s="435"/>
      <c r="AZ14" s="435"/>
      <c r="BA14" s="42"/>
      <c r="BB14" s="435"/>
      <c r="BC14" s="435"/>
      <c r="BD14" s="435"/>
      <c r="BE14" s="435"/>
      <c r="BF14" s="42"/>
      <c r="BG14" s="435"/>
      <c r="BH14" s="435"/>
      <c r="BI14" s="435"/>
      <c r="BJ14" s="435"/>
      <c r="BK14" s="42"/>
      <c r="BL14" s="435"/>
      <c r="BM14" s="435"/>
      <c r="BN14" s="435"/>
      <c r="BO14" s="435"/>
      <c r="BP14" s="42"/>
      <c r="BQ14" s="435"/>
      <c r="BR14" s="435"/>
      <c r="BS14" s="435"/>
      <c r="BT14" s="435"/>
      <c r="BU14" s="42"/>
      <c r="BV14" s="435"/>
      <c r="BW14" s="435"/>
      <c r="BX14" s="435"/>
      <c r="BY14" s="435"/>
      <c r="BZ14" s="311"/>
      <c r="CA14" s="312"/>
      <c r="CB14" s="312"/>
      <c r="CC14" s="312"/>
      <c r="CD14" s="435"/>
      <c r="CE14" s="42"/>
      <c r="CF14" s="435"/>
      <c r="CG14" s="435"/>
      <c r="CH14" s="435"/>
      <c r="CI14" s="435"/>
      <c r="CJ14" s="42"/>
      <c r="CK14" s="435"/>
      <c r="CL14" s="435"/>
      <c r="CM14" s="435"/>
      <c r="CN14" s="435"/>
      <c r="CO14" s="42"/>
      <c r="CP14" s="435"/>
      <c r="CQ14" s="435"/>
      <c r="CR14" s="435"/>
      <c r="CS14" s="435"/>
      <c r="CT14" s="42"/>
      <c r="CU14" s="435"/>
      <c r="CV14" s="435"/>
      <c r="CW14" s="435"/>
    </row>
    <row r="15" spans="1:102" ht="27" hidden="1" customHeight="1" x14ac:dyDescent="0.15">
      <c r="B15" s="118" t="s">
        <v>320</v>
      </c>
      <c r="C15" s="106" t="s">
        <v>242</v>
      </c>
      <c r="D15" s="727" t="str">
        <f>IF(C8="","",VLOOKUP(C8,選択肢リスト!$P$2:$Q$13,2,0))</f>
        <v/>
      </c>
      <c r="E15" s="728"/>
      <c r="F15" s="729"/>
      <c r="H15" s="106" t="s">
        <v>299</v>
      </c>
      <c r="I15" s="740" t="str">
        <f>IF(H8="","",VLOOKUP(H8,選択肢リスト!$P$2:$Q$13,2,0))</f>
        <v/>
      </c>
      <c r="J15" s="741"/>
      <c r="K15" s="742"/>
      <c r="M15" s="106" t="s">
        <v>299</v>
      </c>
      <c r="N15" s="740" t="str">
        <f>IF(M8="","",VLOOKUP(M8,選択肢リスト!$P$2:$Q$13,2,0))</f>
        <v/>
      </c>
      <c r="O15" s="741"/>
      <c r="P15" s="742"/>
      <c r="R15" s="106" t="s">
        <v>299</v>
      </c>
      <c r="S15" s="740" t="str">
        <f>IF(R8="","",VLOOKUP(R8,選択肢リスト!$P$2:$Q$13,2,0))</f>
        <v/>
      </c>
      <c r="T15" s="741"/>
      <c r="U15" s="742"/>
      <c r="W15" s="106" t="s">
        <v>299</v>
      </c>
      <c r="X15" s="740" t="str">
        <f>IF(W8="","",VLOOKUP(W8,選択肢リスト!$P$2:$Q$13,2,0))</f>
        <v/>
      </c>
      <c r="Y15" s="741"/>
      <c r="Z15" s="742"/>
      <c r="AB15" s="106" t="s">
        <v>299</v>
      </c>
      <c r="AC15" s="740" t="str">
        <f>IF(AB8="","",VLOOKUP(AB8,選択肢リスト!$P$2:$Q$13,2,0))</f>
        <v/>
      </c>
      <c r="AD15" s="741"/>
      <c r="AE15" s="742"/>
      <c r="AG15" s="106" t="s">
        <v>299</v>
      </c>
      <c r="AH15" s="740" t="str">
        <f>IF(AG8="","",VLOOKUP(AG8,選択肢リスト!$P$2:$Q$13,2,0))</f>
        <v/>
      </c>
      <c r="AI15" s="741"/>
      <c r="AJ15" s="742"/>
      <c r="AL15" s="106" t="s">
        <v>299</v>
      </c>
      <c r="AM15" s="740" t="str">
        <f>IF(AL8="","",VLOOKUP(AL8,選択肢リスト!$P$2:$Q$13,2,0))</f>
        <v/>
      </c>
      <c r="AN15" s="741"/>
      <c r="AO15" s="742"/>
      <c r="AQ15" s="106" t="s">
        <v>299</v>
      </c>
      <c r="AR15" s="740" t="str">
        <f>IF(AQ8="","",VLOOKUP(AQ8,選択肢リスト!$P$2:$Q$13,2,0))</f>
        <v/>
      </c>
      <c r="AS15" s="741"/>
      <c r="AT15" s="742"/>
      <c r="AV15" s="106" t="s">
        <v>299</v>
      </c>
      <c r="AW15" s="740" t="str">
        <f>IF(AV8="","",VLOOKUP(AV8,選択肢リスト!$P$2:$Q$13,2,0))</f>
        <v/>
      </c>
      <c r="AX15" s="741"/>
      <c r="AY15" s="742"/>
      <c r="BA15" s="106" t="s">
        <v>299</v>
      </c>
      <c r="BB15" s="740" t="str">
        <f>IF(BA8="","",VLOOKUP(BA8,選択肢リスト!$P$2:$Q$13,2,0))</f>
        <v/>
      </c>
      <c r="BC15" s="741"/>
      <c r="BD15" s="742"/>
      <c r="BF15" s="106" t="s">
        <v>299</v>
      </c>
      <c r="BG15" s="740" t="str">
        <f>IF(BF8="","",VLOOKUP(BF8,選択肢リスト!$P$2:$Q$13,2,0))</f>
        <v/>
      </c>
      <c r="BH15" s="741"/>
      <c r="BI15" s="742"/>
      <c r="BK15" s="106" t="s">
        <v>299</v>
      </c>
      <c r="BL15" s="740" t="str">
        <f>IF(BK8="","",VLOOKUP(BK8,選択肢リスト!$P$2:$Q$13,2,0))</f>
        <v/>
      </c>
      <c r="BM15" s="741"/>
      <c r="BN15" s="742"/>
      <c r="BP15" s="106" t="s">
        <v>299</v>
      </c>
      <c r="BQ15" s="740" t="str">
        <f>IF(BP8="","",VLOOKUP(BP8,選択肢リスト!$P$2:$Q$13,2,0))</f>
        <v/>
      </c>
      <c r="BR15" s="741"/>
      <c r="BS15" s="742"/>
      <c r="BU15" s="106" t="s">
        <v>299</v>
      </c>
      <c r="BV15" s="740" t="str">
        <f>IF(BU8="","",VLOOKUP(BU8,選択肢リスト!$P$2:$Q$13,2,0))</f>
        <v/>
      </c>
      <c r="BW15" s="741"/>
      <c r="BX15" s="742"/>
      <c r="BZ15" s="106" t="s">
        <v>299</v>
      </c>
      <c r="CA15" s="740" t="str">
        <f>IF(BZ8="","",VLOOKUP(BZ8,選択肢リスト!$P$2:$Q$13,2,0))</f>
        <v/>
      </c>
      <c r="CB15" s="741"/>
      <c r="CC15" s="742"/>
      <c r="CE15" s="106" t="s">
        <v>299</v>
      </c>
      <c r="CF15" s="740" t="str">
        <f>IF(CE8="","",VLOOKUP(CE8,選択肢リスト!$P$2:$Q$13,2,0))</f>
        <v/>
      </c>
      <c r="CG15" s="741"/>
      <c r="CH15" s="742"/>
      <c r="CJ15" s="106" t="s">
        <v>299</v>
      </c>
      <c r="CK15" s="740" t="str">
        <f>IF(CJ8="","",VLOOKUP(CJ8,選択肢リスト!$P$2:$Q$13,2,0))</f>
        <v/>
      </c>
      <c r="CL15" s="741"/>
      <c r="CM15" s="742"/>
      <c r="CO15" s="106" t="s">
        <v>299</v>
      </c>
      <c r="CP15" s="740" t="str">
        <f>IF(CO8="","",VLOOKUP(CO8,選択肢リスト!$P$2:$Q$13,2,0))</f>
        <v/>
      </c>
      <c r="CQ15" s="741"/>
      <c r="CR15" s="742"/>
      <c r="CT15" s="106" t="s">
        <v>299</v>
      </c>
      <c r="CU15" s="740" t="str">
        <f>IF(CT8="","",VLOOKUP(CT8,選択肢リスト!$P$2:$Q$13,2,0))</f>
        <v/>
      </c>
      <c r="CV15" s="741"/>
      <c r="CW15" s="742"/>
    </row>
    <row r="16" spans="1:102" s="141" customFormat="1" ht="27" hidden="1" customHeight="1" x14ac:dyDescent="0.15">
      <c r="C16" s="106" t="s">
        <v>241</v>
      </c>
      <c r="D16" s="756" t="str">
        <f>IF(C9="","",VLOOKUP(C9,選択肢リスト!$P$2:$Q$13,2,0))</f>
        <v/>
      </c>
      <c r="E16" s="757"/>
      <c r="F16" s="758"/>
      <c r="H16" s="106" t="s">
        <v>300</v>
      </c>
      <c r="I16" s="756" t="str">
        <f>IF(H9="","",VLOOKUP(H9,選択肢リスト!$P$2:$Q$13,2,0))</f>
        <v/>
      </c>
      <c r="J16" s="757"/>
      <c r="K16" s="758"/>
      <c r="L16" s="435"/>
      <c r="M16" s="106" t="s">
        <v>300</v>
      </c>
      <c r="N16" s="756" t="str">
        <f>IF(M9="","",VLOOKUP(M9,選択肢リスト!$P$2:$Q$13,2,0))</f>
        <v/>
      </c>
      <c r="O16" s="757"/>
      <c r="P16" s="758"/>
      <c r="Q16" s="437"/>
      <c r="R16" s="106" t="s">
        <v>300</v>
      </c>
      <c r="S16" s="756" t="str">
        <f>IF(R9="","",VLOOKUP(R9,選択肢リスト!$P$2:$Q$13,2,0))</f>
        <v/>
      </c>
      <c r="T16" s="757"/>
      <c r="U16" s="758"/>
      <c r="V16" s="435"/>
      <c r="W16" s="106" t="s">
        <v>300</v>
      </c>
      <c r="X16" s="756" t="str">
        <f>IF(W9="","",VLOOKUP(W9,選択肢リスト!$P$2:$Q$13,2,0))</f>
        <v/>
      </c>
      <c r="Y16" s="757"/>
      <c r="Z16" s="758"/>
      <c r="AA16" s="435"/>
      <c r="AB16" s="106" t="s">
        <v>300</v>
      </c>
      <c r="AC16" s="756" t="str">
        <f>IF(AB9="","",VLOOKUP(AB9,選択肢リスト!$P$2:$Q$13,2,0))</f>
        <v/>
      </c>
      <c r="AD16" s="757"/>
      <c r="AE16" s="758"/>
      <c r="AF16" s="435"/>
      <c r="AG16" s="106" t="s">
        <v>300</v>
      </c>
      <c r="AH16" s="756" t="str">
        <f>IF(AG9="","",VLOOKUP(AG9,選択肢リスト!$P$2:$Q$13,2,0))</f>
        <v/>
      </c>
      <c r="AI16" s="757"/>
      <c r="AJ16" s="758"/>
      <c r="AK16" s="435"/>
      <c r="AL16" s="106" t="s">
        <v>300</v>
      </c>
      <c r="AM16" s="756" t="str">
        <f>IF(AL9="","",VLOOKUP(AL9,選択肢リスト!$P$2:$Q$13,2,0))</f>
        <v/>
      </c>
      <c r="AN16" s="757"/>
      <c r="AO16" s="758"/>
      <c r="AP16" s="435"/>
      <c r="AQ16" s="106" t="s">
        <v>300</v>
      </c>
      <c r="AR16" s="756" t="str">
        <f>IF(AQ9="","",VLOOKUP(AQ9,選択肢リスト!$P$2:$Q$13,2,0))</f>
        <v/>
      </c>
      <c r="AS16" s="757"/>
      <c r="AT16" s="758"/>
      <c r="AU16" s="435"/>
      <c r="AV16" s="106" t="s">
        <v>300</v>
      </c>
      <c r="AW16" s="756" t="str">
        <f>IF(AV9="","",VLOOKUP(AV9,選択肢リスト!$P$2:$Q$13,2,0))</f>
        <v/>
      </c>
      <c r="AX16" s="757"/>
      <c r="AY16" s="758"/>
      <c r="AZ16" s="435"/>
      <c r="BA16" s="106" t="s">
        <v>300</v>
      </c>
      <c r="BB16" s="756" t="str">
        <f>IF(BA9="","",VLOOKUP(BA9,選択肢リスト!$P$2:$Q$13,2,0))</f>
        <v/>
      </c>
      <c r="BC16" s="757"/>
      <c r="BD16" s="758"/>
      <c r="BE16" s="435"/>
      <c r="BF16" s="106" t="s">
        <v>300</v>
      </c>
      <c r="BG16" s="756" t="str">
        <f>IF(BF9="","",VLOOKUP(BF9,選択肢リスト!$P$2:$Q$13,2,0))</f>
        <v/>
      </c>
      <c r="BH16" s="757"/>
      <c r="BI16" s="758"/>
      <c r="BJ16" s="435"/>
      <c r="BK16" s="106" t="s">
        <v>300</v>
      </c>
      <c r="BL16" s="756" t="str">
        <f>IF(BK9="","",VLOOKUP(BK9,選択肢リスト!$P$2:$Q$13,2,0))</f>
        <v/>
      </c>
      <c r="BM16" s="757"/>
      <c r="BN16" s="758"/>
      <c r="BO16" s="435"/>
      <c r="BP16" s="106" t="s">
        <v>300</v>
      </c>
      <c r="BQ16" s="756" t="str">
        <f>IF(BP9="","",VLOOKUP(BP9,選択肢リスト!$P$2:$Q$13,2,0))</f>
        <v/>
      </c>
      <c r="BR16" s="757"/>
      <c r="BS16" s="758"/>
      <c r="BT16" s="435"/>
      <c r="BU16" s="106" t="s">
        <v>300</v>
      </c>
      <c r="BV16" s="756" t="str">
        <f>IF(BU9="","",VLOOKUP(BU9,選択肢リスト!$P$2:$Q$13,2,0))</f>
        <v/>
      </c>
      <c r="BW16" s="757"/>
      <c r="BX16" s="758"/>
      <c r="BY16" s="435"/>
      <c r="BZ16" s="106" t="s">
        <v>300</v>
      </c>
      <c r="CA16" s="756" t="str">
        <f>IF(BZ9="","",VLOOKUP(BZ9,選択肢リスト!$P$2:$Q$13,2,0))</f>
        <v/>
      </c>
      <c r="CB16" s="757"/>
      <c r="CC16" s="758"/>
      <c r="CD16" s="435"/>
      <c r="CE16" s="106" t="s">
        <v>300</v>
      </c>
      <c r="CF16" s="756" t="str">
        <f>IF(CE9="","",VLOOKUP(CE9,選択肢リスト!$P$2:$Q$13,2,0))</f>
        <v/>
      </c>
      <c r="CG16" s="757"/>
      <c r="CH16" s="758"/>
      <c r="CI16" s="435"/>
      <c r="CJ16" s="106" t="s">
        <v>300</v>
      </c>
      <c r="CK16" s="756" t="str">
        <f>IF(CJ9="","",VLOOKUP(CJ9,選択肢リスト!$P$2:$Q$13,2,0))</f>
        <v/>
      </c>
      <c r="CL16" s="757"/>
      <c r="CM16" s="758"/>
      <c r="CN16" s="435"/>
      <c r="CO16" s="106" t="s">
        <v>300</v>
      </c>
      <c r="CP16" s="756" t="str">
        <f>IF(CO9="","",VLOOKUP(CO9,選択肢リスト!$P$2:$Q$13,2,0))</f>
        <v/>
      </c>
      <c r="CQ16" s="757"/>
      <c r="CR16" s="758"/>
      <c r="CS16" s="435"/>
      <c r="CT16" s="106" t="s">
        <v>300</v>
      </c>
      <c r="CU16" s="756" t="str">
        <f>IF(CT9="","",VLOOKUP(CT9,選択肢リスト!$P$2:$Q$13,2,0))</f>
        <v/>
      </c>
      <c r="CV16" s="757"/>
      <c r="CW16" s="758"/>
    </row>
    <row r="17" spans="1:101" s="141" customFormat="1" ht="27" hidden="1" customHeight="1" x14ac:dyDescent="0.15">
      <c r="C17" s="106" t="s">
        <v>240</v>
      </c>
      <c r="D17" s="756" t="str">
        <f>IF(C10="","",VLOOKUP(C10,選択肢リスト!$P$2:$Q$13,2,0))</f>
        <v/>
      </c>
      <c r="E17" s="757"/>
      <c r="F17" s="758"/>
      <c r="H17" s="106" t="s">
        <v>301</v>
      </c>
      <c r="I17" s="756" t="str">
        <f>IF(H10="","",VLOOKUP(H10,選択肢リスト!$P$2:$Q$13,2,0))</f>
        <v/>
      </c>
      <c r="J17" s="757"/>
      <c r="K17" s="758"/>
      <c r="L17" s="435"/>
      <c r="M17" s="106" t="s">
        <v>301</v>
      </c>
      <c r="N17" s="756" t="str">
        <f>IF(M10="","",VLOOKUP(M10,選択肢リスト!$P$2:$Q$13,2,0))</f>
        <v/>
      </c>
      <c r="O17" s="757"/>
      <c r="P17" s="758"/>
      <c r="Q17" s="437"/>
      <c r="R17" s="106" t="s">
        <v>301</v>
      </c>
      <c r="S17" s="756" t="str">
        <f>IF(R10="","",VLOOKUP(R10,選択肢リスト!$P$2:$Q$13,2,0))</f>
        <v/>
      </c>
      <c r="T17" s="757"/>
      <c r="U17" s="758"/>
      <c r="V17" s="435"/>
      <c r="W17" s="106" t="s">
        <v>301</v>
      </c>
      <c r="X17" s="756" t="str">
        <f>IF(W10="","",VLOOKUP(W10,選択肢リスト!$P$2:$Q$13,2,0))</f>
        <v/>
      </c>
      <c r="Y17" s="757"/>
      <c r="Z17" s="758"/>
      <c r="AA17" s="435"/>
      <c r="AB17" s="106" t="s">
        <v>301</v>
      </c>
      <c r="AC17" s="756" t="str">
        <f>IF(AB10="","",VLOOKUP(AB10,選択肢リスト!$P$2:$Q$13,2,0))</f>
        <v/>
      </c>
      <c r="AD17" s="757"/>
      <c r="AE17" s="758"/>
      <c r="AF17" s="435"/>
      <c r="AG17" s="106" t="s">
        <v>301</v>
      </c>
      <c r="AH17" s="756" t="str">
        <f>IF(AG10="","",VLOOKUP(AG10,選択肢リスト!$P$2:$Q$13,2,0))</f>
        <v/>
      </c>
      <c r="AI17" s="757"/>
      <c r="AJ17" s="758"/>
      <c r="AK17" s="435"/>
      <c r="AL17" s="106" t="s">
        <v>301</v>
      </c>
      <c r="AM17" s="756" t="str">
        <f>IF(AL10="","",VLOOKUP(AL10,選択肢リスト!$P$2:$Q$13,2,0))</f>
        <v/>
      </c>
      <c r="AN17" s="757"/>
      <c r="AO17" s="758"/>
      <c r="AP17" s="435"/>
      <c r="AQ17" s="106" t="s">
        <v>301</v>
      </c>
      <c r="AR17" s="756" t="str">
        <f>IF(AQ10="","",VLOOKUP(AQ10,選択肢リスト!$P$2:$Q$13,2,0))</f>
        <v/>
      </c>
      <c r="AS17" s="757"/>
      <c r="AT17" s="758"/>
      <c r="AU17" s="435"/>
      <c r="AV17" s="106" t="s">
        <v>301</v>
      </c>
      <c r="AW17" s="756" t="str">
        <f>IF(AV10="","",VLOOKUP(AV10,選択肢リスト!$P$2:$Q$13,2,0))</f>
        <v/>
      </c>
      <c r="AX17" s="757"/>
      <c r="AY17" s="758"/>
      <c r="AZ17" s="435"/>
      <c r="BA17" s="106" t="s">
        <v>301</v>
      </c>
      <c r="BB17" s="756" t="str">
        <f>IF(BA10="","",VLOOKUP(BA10,選択肢リスト!$P$2:$Q$13,2,0))</f>
        <v/>
      </c>
      <c r="BC17" s="757"/>
      <c r="BD17" s="758"/>
      <c r="BE17" s="435"/>
      <c r="BF17" s="106" t="s">
        <v>301</v>
      </c>
      <c r="BG17" s="756" t="str">
        <f>IF(BF10="","",VLOOKUP(BF10,選択肢リスト!$P$2:$Q$13,2,0))</f>
        <v/>
      </c>
      <c r="BH17" s="757"/>
      <c r="BI17" s="758"/>
      <c r="BJ17" s="435"/>
      <c r="BK17" s="106" t="s">
        <v>301</v>
      </c>
      <c r="BL17" s="756" t="str">
        <f>IF(BK10="","",VLOOKUP(BK10,選択肢リスト!$P$2:$Q$13,2,0))</f>
        <v/>
      </c>
      <c r="BM17" s="757"/>
      <c r="BN17" s="758"/>
      <c r="BO17" s="435"/>
      <c r="BP17" s="106" t="s">
        <v>301</v>
      </c>
      <c r="BQ17" s="756" t="str">
        <f>IF(BP10="","",VLOOKUP(BP10,選択肢リスト!$P$2:$Q$13,2,0))</f>
        <v/>
      </c>
      <c r="BR17" s="757"/>
      <c r="BS17" s="758"/>
      <c r="BT17" s="435"/>
      <c r="BU17" s="106" t="s">
        <v>301</v>
      </c>
      <c r="BV17" s="756" t="str">
        <f>IF(BU10="","",VLOOKUP(BU10,選択肢リスト!$P$2:$Q$13,2,0))</f>
        <v/>
      </c>
      <c r="BW17" s="757"/>
      <c r="BX17" s="758"/>
      <c r="BY17" s="435"/>
      <c r="BZ17" s="106" t="s">
        <v>301</v>
      </c>
      <c r="CA17" s="756" t="str">
        <f>IF(BZ10="","",VLOOKUP(BZ10,選択肢リスト!$P$2:$Q$13,2,0))</f>
        <v/>
      </c>
      <c r="CB17" s="757"/>
      <c r="CC17" s="758"/>
      <c r="CD17" s="435"/>
      <c r="CE17" s="106" t="s">
        <v>301</v>
      </c>
      <c r="CF17" s="756" t="str">
        <f>IF(CE10="","",VLOOKUP(CE10,選択肢リスト!$P$2:$Q$13,2,0))</f>
        <v/>
      </c>
      <c r="CG17" s="757"/>
      <c r="CH17" s="758"/>
      <c r="CI17" s="435"/>
      <c r="CJ17" s="106" t="s">
        <v>301</v>
      </c>
      <c r="CK17" s="756" t="str">
        <f>IF(CJ10="","",VLOOKUP(CJ10,選択肢リスト!$P$2:$Q$13,2,0))</f>
        <v/>
      </c>
      <c r="CL17" s="757"/>
      <c r="CM17" s="758"/>
      <c r="CN17" s="435"/>
      <c r="CO17" s="106" t="s">
        <v>301</v>
      </c>
      <c r="CP17" s="756" t="str">
        <f>IF(CO10="","",VLOOKUP(CO10,選択肢リスト!$P$2:$Q$13,2,0))</f>
        <v/>
      </c>
      <c r="CQ17" s="757"/>
      <c r="CR17" s="758"/>
      <c r="CS17" s="435"/>
      <c r="CT17" s="106" t="s">
        <v>301</v>
      </c>
      <c r="CU17" s="756" t="str">
        <f>IF(CT10="","",VLOOKUP(CT10,選択肢リスト!$P$2:$Q$13,2,0))</f>
        <v/>
      </c>
      <c r="CV17" s="757"/>
      <c r="CW17" s="758"/>
    </row>
    <row r="18" spans="1:101" s="141" customFormat="1" ht="27" hidden="1" customHeight="1" x14ac:dyDescent="0.15">
      <c r="C18" s="42" t="s">
        <v>277</v>
      </c>
      <c r="D18" s="756" t="str">
        <f>IF(C11="","",VLOOKUP(C11,選択肢リスト!$P$2:$Q$13,2,0))</f>
        <v/>
      </c>
      <c r="E18" s="757"/>
      <c r="F18" s="758"/>
      <c r="H18" s="42" t="s">
        <v>302</v>
      </c>
      <c r="I18" s="756" t="str">
        <f>IF(H11="","",VLOOKUP(H11,選択肢リスト!$P$2:$Q$13,2,0))</f>
        <v/>
      </c>
      <c r="J18" s="757"/>
      <c r="K18" s="758"/>
      <c r="L18" s="435"/>
      <c r="M18" s="42" t="s">
        <v>302</v>
      </c>
      <c r="N18" s="756" t="str">
        <f>IF(M11="","",VLOOKUP(M11,選択肢リスト!$P$2:$Q$13,2,0))</f>
        <v/>
      </c>
      <c r="O18" s="757"/>
      <c r="P18" s="758"/>
      <c r="Q18" s="437"/>
      <c r="R18" s="42" t="s">
        <v>302</v>
      </c>
      <c r="S18" s="756" t="str">
        <f>IF(R11="","",VLOOKUP(R11,選択肢リスト!$P$2:$Q$13,2,0))</f>
        <v/>
      </c>
      <c r="T18" s="757"/>
      <c r="U18" s="758"/>
      <c r="V18" s="435"/>
      <c r="W18" s="42" t="s">
        <v>302</v>
      </c>
      <c r="X18" s="756" t="str">
        <f>IF(W11="","",VLOOKUP(W11,選択肢リスト!$P$2:$Q$13,2,0))</f>
        <v/>
      </c>
      <c r="Y18" s="757"/>
      <c r="Z18" s="758"/>
      <c r="AA18" s="435"/>
      <c r="AB18" s="42" t="s">
        <v>302</v>
      </c>
      <c r="AC18" s="756" t="str">
        <f>IF(AB11="","",VLOOKUP(AB11,選択肢リスト!$P$2:$Q$13,2,0))</f>
        <v/>
      </c>
      <c r="AD18" s="757"/>
      <c r="AE18" s="758"/>
      <c r="AF18" s="435"/>
      <c r="AG18" s="42" t="s">
        <v>302</v>
      </c>
      <c r="AH18" s="756" t="str">
        <f>IF(AG11="","",VLOOKUP(AG11,選択肢リスト!$P$2:$Q$13,2,0))</f>
        <v/>
      </c>
      <c r="AI18" s="757"/>
      <c r="AJ18" s="758"/>
      <c r="AK18" s="435"/>
      <c r="AL18" s="42" t="s">
        <v>302</v>
      </c>
      <c r="AM18" s="756" t="str">
        <f>IF(AL11="","",VLOOKUP(AL11,選択肢リスト!$P$2:$Q$13,2,0))</f>
        <v/>
      </c>
      <c r="AN18" s="757"/>
      <c r="AO18" s="758"/>
      <c r="AP18" s="435"/>
      <c r="AQ18" s="42" t="s">
        <v>302</v>
      </c>
      <c r="AR18" s="756" t="str">
        <f>IF(AQ11="","",VLOOKUP(AQ11,選択肢リスト!$P$2:$Q$13,2,0))</f>
        <v/>
      </c>
      <c r="AS18" s="757"/>
      <c r="AT18" s="758"/>
      <c r="AU18" s="435"/>
      <c r="AV18" s="42" t="s">
        <v>302</v>
      </c>
      <c r="AW18" s="756" t="str">
        <f>IF(AV11="","",VLOOKUP(AV11,選択肢リスト!$P$2:$Q$13,2,0))</f>
        <v/>
      </c>
      <c r="AX18" s="757"/>
      <c r="AY18" s="758"/>
      <c r="AZ18" s="435"/>
      <c r="BA18" s="42" t="s">
        <v>302</v>
      </c>
      <c r="BB18" s="756" t="str">
        <f>IF(BA11="","",VLOOKUP(BA11,選択肢リスト!$P$2:$Q$13,2,0))</f>
        <v/>
      </c>
      <c r="BC18" s="757"/>
      <c r="BD18" s="758"/>
      <c r="BE18" s="435"/>
      <c r="BF18" s="42" t="s">
        <v>302</v>
      </c>
      <c r="BG18" s="756" t="str">
        <f>IF(BF11="","",VLOOKUP(BF11,選択肢リスト!$P$2:$Q$13,2,0))</f>
        <v/>
      </c>
      <c r="BH18" s="757"/>
      <c r="BI18" s="758"/>
      <c r="BJ18" s="435"/>
      <c r="BK18" s="42" t="s">
        <v>302</v>
      </c>
      <c r="BL18" s="756" t="str">
        <f>IF(BK11="","",VLOOKUP(BK11,選択肢リスト!$P$2:$Q$13,2,0))</f>
        <v/>
      </c>
      <c r="BM18" s="757"/>
      <c r="BN18" s="758"/>
      <c r="BO18" s="435"/>
      <c r="BP18" s="42" t="s">
        <v>302</v>
      </c>
      <c r="BQ18" s="756" t="str">
        <f>IF(BP11="","",VLOOKUP(BP11,選択肢リスト!$P$2:$Q$13,2,0))</f>
        <v/>
      </c>
      <c r="BR18" s="757"/>
      <c r="BS18" s="758"/>
      <c r="BT18" s="435"/>
      <c r="BU18" s="42" t="s">
        <v>302</v>
      </c>
      <c r="BV18" s="756" t="str">
        <f>IF(BU11="","",VLOOKUP(BU11,選択肢リスト!$P$2:$Q$13,2,0))</f>
        <v/>
      </c>
      <c r="BW18" s="757"/>
      <c r="BX18" s="758"/>
      <c r="BY18" s="435"/>
      <c r="BZ18" s="42" t="s">
        <v>302</v>
      </c>
      <c r="CA18" s="756" t="str">
        <f>IF(BZ11="","",VLOOKUP(BZ11,選択肢リスト!$P$2:$Q$13,2,0))</f>
        <v/>
      </c>
      <c r="CB18" s="757"/>
      <c r="CC18" s="758"/>
      <c r="CD18" s="435"/>
      <c r="CE18" s="42" t="s">
        <v>302</v>
      </c>
      <c r="CF18" s="756" t="str">
        <f>IF(CE11="","",VLOOKUP(CE11,選択肢リスト!$P$2:$Q$13,2,0))</f>
        <v/>
      </c>
      <c r="CG18" s="757"/>
      <c r="CH18" s="758"/>
      <c r="CI18" s="435"/>
      <c r="CJ18" s="42" t="s">
        <v>302</v>
      </c>
      <c r="CK18" s="756" t="str">
        <f>IF(CJ11="","",VLOOKUP(CJ11,選択肢リスト!$P$2:$Q$13,2,0))</f>
        <v/>
      </c>
      <c r="CL18" s="757"/>
      <c r="CM18" s="758"/>
      <c r="CN18" s="435"/>
      <c r="CO18" s="42" t="s">
        <v>302</v>
      </c>
      <c r="CP18" s="756" t="str">
        <f>IF(CO11="","",VLOOKUP(CO11,選択肢リスト!$P$2:$Q$13,2,0))</f>
        <v/>
      </c>
      <c r="CQ18" s="757"/>
      <c r="CR18" s="758"/>
      <c r="CS18" s="435"/>
      <c r="CT18" s="42" t="s">
        <v>302</v>
      </c>
      <c r="CU18" s="756" t="str">
        <f>IF(CT11="","",VLOOKUP(CT11,選択肢リスト!$P$2:$Q$13,2,0))</f>
        <v/>
      </c>
      <c r="CV18" s="757"/>
      <c r="CW18" s="758"/>
    </row>
    <row r="19" spans="1:101" s="141" customFormat="1" ht="27" hidden="1" customHeight="1" x14ac:dyDescent="0.15">
      <c r="C19" s="42" t="s">
        <v>278</v>
      </c>
      <c r="D19" s="756" t="str">
        <f>IF(C12="","",VLOOKUP(C12,選択肢リスト!$P$2:$Q$13,2,0))</f>
        <v/>
      </c>
      <c r="E19" s="757"/>
      <c r="F19" s="758"/>
      <c r="H19" s="42" t="s">
        <v>303</v>
      </c>
      <c r="I19" s="756" t="str">
        <f>IF(H12="","",VLOOKUP(H12,選択肢リスト!$P$2:$Q$13,2,0))</f>
        <v/>
      </c>
      <c r="J19" s="757"/>
      <c r="K19" s="758"/>
      <c r="L19" s="435"/>
      <c r="M19" s="42" t="s">
        <v>303</v>
      </c>
      <c r="N19" s="756" t="str">
        <f>IF(M12="","",VLOOKUP(M12,選択肢リスト!$P$2:$Q$13,2,0))</f>
        <v/>
      </c>
      <c r="O19" s="757"/>
      <c r="P19" s="758"/>
      <c r="Q19" s="437"/>
      <c r="R19" s="42" t="s">
        <v>303</v>
      </c>
      <c r="S19" s="756" t="str">
        <f>IF(R12="","",VLOOKUP(R12,選択肢リスト!$P$2:$Q$13,2,0))</f>
        <v/>
      </c>
      <c r="T19" s="757"/>
      <c r="U19" s="758"/>
      <c r="V19" s="435"/>
      <c r="W19" s="42" t="s">
        <v>303</v>
      </c>
      <c r="X19" s="756" t="str">
        <f>IF(W12="","",VLOOKUP(W12,選択肢リスト!$P$2:$Q$13,2,0))</f>
        <v/>
      </c>
      <c r="Y19" s="757"/>
      <c r="Z19" s="758"/>
      <c r="AA19" s="435"/>
      <c r="AB19" s="42" t="s">
        <v>303</v>
      </c>
      <c r="AC19" s="756" t="str">
        <f>IF(AB12="","",VLOOKUP(AB12,選択肢リスト!$P$2:$Q$13,2,0))</f>
        <v/>
      </c>
      <c r="AD19" s="757"/>
      <c r="AE19" s="758"/>
      <c r="AF19" s="435"/>
      <c r="AG19" s="42" t="s">
        <v>303</v>
      </c>
      <c r="AH19" s="756" t="str">
        <f>IF(AG12="","",VLOOKUP(AG12,選択肢リスト!$P$2:$Q$13,2,0))</f>
        <v/>
      </c>
      <c r="AI19" s="757"/>
      <c r="AJ19" s="758"/>
      <c r="AK19" s="435"/>
      <c r="AL19" s="42" t="s">
        <v>303</v>
      </c>
      <c r="AM19" s="756" t="str">
        <f>IF(AL12="","",VLOOKUP(AL12,選択肢リスト!$P$2:$Q$13,2,0))</f>
        <v/>
      </c>
      <c r="AN19" s="757"/>
      <c r="AO19" s="758"/>
      <c r="AP19" s="435"/>
      <c r="AQ19" s="42" t="s">
        <v>303</v>
      </c>
      <c r="AR19" s="756" t="str">
        <f>IF(AQ12="","",VLOOKUP(AQ12,選択肢リスト!$P$2:$Q$13,2,0))</f>
        <v/>
      </c>
      <c r="AS19" s="757"/>
      <c r="AT19" s="758"/>
      <c r="AU19" s="435"/>
      <c r="AV19" s="42" t="s">
        <v>303</v>
      </c>
      <c r="AW19" s="756" t="str">
        <f>IF(AV12="","",VLOOKUP(AV12,選択肢リスト!$P$2:$Q$13,2,0))</f>
        <v/>
      </c>
      <c r="AX19" s="757"/>
      <c r="AY19" s="758"/>
      <c r="AZ19" s="435"/>
      <c r="BA19" s="42" t="s">
        <v>303</v>
      </c>
      <c r="BB19" s="756" t="str">
        <f>IF(BA12="","",VLOOKUP(BA12,選択肢リスト!$P$2:$Q$13,2,0))</f>
        <v/>
      </c>
      <c r="BC19" s="757"/>
      <c r="BD19" s="758"/>
      <c r="BE19" s="435"/>
      <c r="BF19" s="42" t="s">
        <v>303</v>
      </c>
      <c r="BG19" s="756" t="str">
        <f>IF(BF12="","",VLOOKUP(BF12,選択肢リスト!$P$2:$Q$13,2,0))</f>
        <v/>
      </c>
      <c r="BH19" s="757"/>
      <c r="BI19" s="758"/>
      <c r="BJ19" s="435"/>
      <c r="BK19" s="42" t="s">
        <v>303</v>
      </c>
      <c r="BL19" s="756" t="str">
        <f>IF(BK12="","",VLOOKUP(BK12,選択肢リスト!$P$2:$Q$13,2,0))</f>
        <v/>
      </c>
      <c r="BM19" s="757"/>
      <c r="BN19" s="758"/>
      <c r="BO19" s="435"/>
      <c r="BP19" s="42" t="s">
        <v>303</v>
      </c>
      <c r="BQ19" s="756" t="str">
        <f>IF(BP12="","",VLOOKUP(BP12,選択肢リスト!$P$2:$Q$13,2,0))</f>
        <v/>
      </c>
      <c r="BR19" s="757"/>
      <c r="BS19" s="758"/>
      <c r="BT19" s="435"/>
      <c r="BU19" s="42" t="s">
        <v>303</v>
      </c>
      <c r="BV19" s="756" t="str">
        <f>IF(BU12="","",VLOOKUP(BU12,選択肢リスト!$P$2:$Q$13,2,0))</f>
        <v/>
      </c>
      <c r="BW19" s="757"/>
      <c r="BX19" s="758"/>
      <c r="BY19" s="435"/>
      <c r="BZ19" s="42" t="s">
        <v>303</v>
      </c>
      <c r="CA19" s="756" t="str">
        <f>IF(BZ12="","",VLOOKUP(BZ12,選択肢リスト!$P$2:$Q$13,2,0))</f>
        <v/>
      </c>
      <c r="CB19" s="757"/>
      <c r="CC19" s="758"/>
      <c r="CD19" s="435"/>
      <c r="CE19" s="42" t="s">
        <v>303</v>
      </c>
      <c r="CF19" s="756" t="str">
        <f>IF(CE12="","",VLOOKUP(CE12,選択肢リスト!$P$2:$Q$13,2,0))</f>
        <v/>
      </c>
      <c r="CG19" s="757"/>
      <c r="CH19" s="758"/>
      <c r="CI19" s="435"/>
      <c r="CJ19" s="42" t="s">
        <v>303</v>
      </c>
      <c r="CK19" s="756" t="str">
        <f>IF(CJ12="","",VLOOKUP(CJ12,選択肢リスト!$P$2:$Q$13,2,0))</f>
        <v/>
      </c>
      <c r="CL19" s="757"/>
      <c r="CM19" s="758"/>
      <c r="CN19" s="435"/>
      <c r="CO19" s="42" t="s">
        <v>303</v>
      </c>
      <c r="CP19" s="756" t="str">
        <f>IF(CO12="","",VLOOKUP(CO12,選択肢リスト!$P$2:$Q$13,2,0))</f>
        <v/>
      </c>
      <c r="CQ19" s="757"/>
      <c r="CR19" s="758"/>
      <c r="CS19" s="435"/>
      <c r="CT19" s="42" t="s">
        <v>303</v>
      </c>
      <c r="CU19" s="756" t="str">
        <f>IF(CT12="","",VLOOKUP(CT12,選択肢リスト!$P$2:$Q$13,2,0))</f>
        <v/>
      </c>
      <c r="CV19" s="757"/>
      <c r="CW19" s="758"/>
    </row>
    <row r="20" spans="1:101" s="141" customFormat="1" ht="27" hidden="1" customHeight="1" x14ac:dyDescent="0.15">
      <c r="C20" s="42" t="s">
        <v>279</v>
      </c>
      <c r="D20" s="759" t="str">
        <f>IF(C13="","",VLOOKUP(C13,選択肢リスト!$P$2:$Q$13,2,0))</f>
        <v/>
      </c>
      <c r="E20" s="760"/>
      <c r="F20" s="761"/>
      <c r="H20" s="42" t="s">
        <v>304</v>
      </c>
      <c r="I20" s="759" t="str">
        <f>IF(H13="","",VLOOKUP(H13,選択肢リスト!$P$2:$Q$13,2,0))</f>
        <v/>
      </c>
      <c r="J20" s="760"/>
      <c r="K20" s="761"/>
      <c r="L20" s="435"/>
      <c r="M20" s="42" t="s">
        <v>304</v>
      </c>
      <c r="N20" s="759" t="str">
        <f>IF(M13="","",VLOOKUP(M13,選択肢リスト!$P$2:$Q$13,2,0))</f>
        <v/>
      </c>
      <c r="O20" s="760"/>
      <c r="P20" s="761"/>
      <c r="Q20" s="437"/>
      <c r="R20" s="42" t="s">
        <v>304</v>
      </c>
      <c r="S20" s="759" t="str">
        <f>IF(R13="","",VLOOKUP(R13,選択肢リスト!$P$2:$Q$13,2,0))</f>
        <v/>
      </c>
      <c r="T20" s="760"/>
      <c r="U20" s="761"/>
      <c r="V20" s="435"/>
      <c r="W20" s="42" t="s">
        <v>304</v>
      </c>
      <c r="X20" s="759" t="str">
        <f>IF(W13="","",VLOOKUP(W13,選択肢リスト!$P$2:$Q$13,2,0))</f>
        <v/>
      </c>
      <c r="Y20" s="760"/>
      <c r="Z20" s="761"/>
      <c r="AA20" s="435"/>
      <c r="AB20" s="42" t="s">
        <v>304</v>
      </c>
      <c r="AC20" s="759" t="str">
        <f>IF(AB13="","",VLOOKUP(AB13,選択肢リスト!$P$2:$Q$13,2,0))</f>
        <v/>
      </c>
      <c r="AD20" s="760"/>
      <c r="AE20" s="761"/>
      <c r="AF20" s="435"/>
      <c r="AG20" s="42" t="s">
        <v>304</v>
      </c>
      <c r="AH20" s="759" t="str">
        <f>IF(AG13="","",VLOOKUP(AG13,選択肢リスト!$P$2:$Q$13,2,0))</f>
        <v/>
      </c>
      <c r="AI20" s="760"/>
      <c r="AJ20" s="761"/>
      <c r="AK20" s="435"/>
      <c r="AL20" s="42" t="s">
        <v>304</v>
      </c>
      <c r="AM20" s="759" t="str">
        <f>IF(AL13="","",VLOOKUP(AL13,選択肢リスト!$P$2:$Q$13,2,0))</f>
        <v/>
      </c>
      <c r="AN20" s="760"/>
      <c r="AO20" s="761"/>
      <c r="AP20" s="435"/>
      <c r="AQ20" s="42" t="s">
        <v>304</v>
      </c>
      <c r="AR20" s="759" t="str">
        <f>IF(AQ13="","",VLOOKUP(AQ13,選択肢リスト!$P$2:$Q$13,2,0))</f>
        <v/>
      </c>
      <c r="AS20" s="760"/>
      <c r="AT20" s="761"/>
      <c r="AU20" s="435"/>
      <c r="AV20" s="42" t="s">
        <v>304</v>
      </c>
      <c r="AW20" s="759" t="str">
        <f>IF(AV13="","",VLOOKUP(AV13,選択肢リスト!$P$2:$Q$13,2,0))</f>
        <v/>
      </c>
      <c r="AX20" s="760"/>
      <c r="AY20" s="761"/>
      <c r="AZ20" s="435"/>
      <c r="BA20" s="42" t="s">
        <v>304</v>
      </c>
      <c r="BB20" s="759" t="str">
        <f>IF(BA13="","",VLOOKUP(BA13,選択肢リスト!$P$2:$Q$13,2,0))</f>
        <v/>
      </c>
      <c r="BC20" s="760"/>
      <c r="BD20" s="761"/>
      <c r="BE20" s="435"/>
      <c r="BF20" s="42" t="s">
        <v>304</v>
      </c>
      <c r="BG20" s="759" t="str">
        <f>IF(BF13="","",VLOOKUP(BF13,選択肢リスト!$P$2:$Q$13,2,0))</f>
        <v/>
      </c>
      <c r="BH20" s="760"/>
      <c r="BI20" s="761"/>
      <c r="BJ20" s="435"/>
      <c r="BK20" s="42" t="s">
        <v>304</v>
      </c>
      <c r="BL20" s="759" t="str">
        <f>IF(BK13="","",VLOOKUP(BK13,選択肢リスト!$P$2:$Q$13,2,0))</f>
        <v/>
      </c>
      <c r="BM20" s="760"/>
      <c r="BN20" s="761"/>
      <c r="BO20" s="435"/>
      <c r="BP20" s="42" t="s">
        <v>304</v>
      </c>
      <c r="BQ20" s="759" t="str">
        <f>IF(BP13="","",VLOOKUP(BP13,選択肢リスト!$P$2:$Q$13,2,0))</f>
        <v/>
      </c>
      <c r="BR20" s="760"/>
      <c r="BS20" s="761"/>
      <c r="BT20" s="435"/>
      <c r="BU20" s="42" t="s">
        <v>304</v>
      </c>
      <c r="BV20" s="759" t="str">
        <f>IF(BU13="","",VLOOKUP(BU13,選択肢リスト!$P$2:$Q$13,2,0))</f>
        <v/>
      </c>
      <c r="BW20" s="760"/>
      <c r="BX20" s="761"/>
      <c r="BY20" s="435"/>
      <c r="BZ20" s="42" t="s">
        <v>304</v>
      </c>
      <c r="CA20" s="759" t="str">
        <f>IF(BZ13="","",VLOOKUP(BZ13,選択肢リスト!$P$2:$Q$13,2,0))</f>
        <v/>
      </c>
      <c r="CB20" s="760"/>
      <c r="CC20" s="761"/>
      <c r="CD20" s="435"/>
      <c r="CE20" s="42" t="s">
        <v>304</v>
      </c>
      <c r="CF20" s="759" t="str">
        <f>IF(CE13="","",VLOOKUP(CE13,選択肢リスト!$P$2:$Q$13,2,0))</f>
        <v/>
      </c>
      <c r="CG20" s="760"/>
      <c r="CH20" s="761"/>
      <c r="CI20" s="435"/>
      <c r="CJ20" s="42" t="s">
        <v>304</v>
      </c>
      <c r="CK20" s="759" t="str">
        <f>IF(CJ13="","",VLOOKUP(CJ13,選択肢リスト!$P$2:$Q$13,2,0))</f>
        <v/>
      </c>
      <c r="CL20" s="760"/>
      <c r="CM20" s="761"/>
      <c r="CN20" s="435"/>
      <c r="CO20" s="42" t="s">
        <v>304</v>
      </c>
      <c r="CP20" s="759" t="str">
        <f>IF(CO13="","",VLOOKUP(CO13,選択肢リスト!$P$2:$Q$13,2,0))</f>
        <v/>
      </c>
      <c r="CQ20" s="760"/>
      <c r="CR20" s="761"/>
      <c r="CS20" s="435"/>
      <c r="CT20" s="42" t="s">
        <v>304</v>
      </c>
      <c r="CU20" s="759" t="str">
        <f>IF(CT13="","",VLOOKUP(CT13,選択肢リスト!$P$2:$Q$13,2,0))</f>
        <v/>
      </c>
      <c r="CV20" s="760"/>
      <c r="CW20" s="761"/>
    </row>
    <row r="21" spans="1:101" x14ac:dyDescent="0.15">
      <c r="D21" s="42"/>
      <c r="I21" s="42"/>
      <c r="N21" s="42"/>
      <c r="S21" s="42"/>
      <c r="X21" s="42"/>
      <c r="AC21" s="42"/>
      <c r="AH21" s="42"/>
      <c r="AM21" s="42"/>
      <c r="AR21" s="42"/>
      <c r="AW21" s="42"/>
      <c r="BB21" s="42"/>
      <c r="BG21" s="42"/>
      <c r="BL21" s="42"/>
      <c r="BQ21" s="42"/>
      <c r="BV21" s="42"/>
      <c r="CA21" s="42"/>
      <c r="CF21" s="42"/>
      <c r="CK21" s="42"/>
      <c r="CP21" s="42"/>
      <c r="CU21" s="42"/>
    </row>
    <row r="22" spans="1:101" ht="27" customHeight="1" x14ac:dyDescent="0.15">
      <c r="A22" s="118">
        <v>3</v>
      </c>
      <c r="B22" s="118" t="s">
        <v>51</v>
      </c>
      <c r="D22" s="737"/>
      <c r="E22" s="738"/>
      <c r="F22" s="739"/>
      <c r="I22" s="737"/>
      <c r="J22" s="738"/>
      <c r="K22" s="739"/>
      <c r="N22" s="737"/>
      <c r="O22" s="738"/>
      <c r="P22" s="739"/>
      <c r="S22" s="737"/>
      <c r="T22" s="738"/>
      <c r="U22" s="739"/>
      <c r="X22" s="737"/>
      <c r="Y22" s="738"/>
      <c r="Z22" s="739"/>
      <c r="AC22" s="737"/>
      <c r="AD22" s="738"/>
      <c r="AE22" s="739"/>
      <c r="AH22" s="737"/>
      <c r="AI22" s="738"/>
      <c r="AJ22" s="739"/>
      <c r="AM22" s="737"/>
      <c r="AN22" s="738"/>
      <c r="AO22" s="739"/>
      <c r="AR22" s="737"/>
      <c r="AS22" s="738"/>
      <c r="AT22" s="739"/>
      <c r="AW22" s="737"/>
      <c r="AX22" s="738"/>
      <c r="AY22" s="739"/>
      <c r="BB22" s="737"/>
      <c r="BC22" s="738"/>
      <c r="BD22" s="739"/>
      <c r="BG22" s="737"/>
      <c r="BH22" s="738"/>
      <c r="BI22" s="739"/>
      <c r="BL22" s="737"/>
      <c r="BM22" s="738"/>
      <c r="BN22" s="739"/>
      <c r="BQ22" s="737"/>
      <c r="BR22" s="738"/>
      <c r="BS22" s="739"/>
      <c r="BV22" s="737"/>
      <c r="BW22" s="738"/>
      <c r="BX22" s="739"/>
      <c r="CA22" s="737"/>
      <c r="CB22" s="738"/>
      <c r="CC22" s="739"/>
      <c r="CF22" s="737"/>
      <c r="CG22" s="738"/>
      <c r="CH22" s="739"/>
      <c r="CK22" s="737"/>
      <c r="CL22" s="738"/>
      <c r="CM22" s="739"/>
      <c r="CP22" s="737"/>
      <c r="CQ22" s="738"/>
      <c r="CR22" s="739"/>
      <c r="CU22" s="737"/>
      <c r="CV22" s="738"/>
      <c r="CW22" s="739"/>
    </row>
    <row r="23" spans="1:101" x14ac:dyDescent="0.15">
      <c r="D23" s="730"/>
      <c r="E23" s="731"/>
      <c r="F23" s="731"/>
      <c r="I23" s="743"/>
      <c r="J23" s="743"/>
      <c r="K23" s="743"/>
      <c r="N23" s="730"/>
      <c r="O23" s="731"/>
      <c r="P23" s="731"/>
      <c r="S23" s="730"/>
      <c r="T23" s="731"/>
      <c r="U23" s="731"/>
      <c r="X23" s="730"/>
      <c r="Y23" s="731"/>
      <c r="Z23" s="731"/>
      <c r="AC23" s="730"/>
      <c r="AD23" s="731"/>
      <c r="AE23" s="731"/>
      <c r="AH23" s="730"/>
      <c r="AI23" s="731"/>
      <c r="AJ23" s="731"/>
      <c r="AM23" s="730"/>
      <c r="AN23" s="731"/>
      <c r="AO23" s="731"/>
      <c r="AR23" s="730"/>
      <c r="AS23" s="731"/>
      <c r="AT23" s="731"/>
      <c r="AW23" s="730"/>
      <c r="AX23" s="731"/>
      <c r="AY23" s="731"/>
      <c r="BB23" s="730"/>
      <c r="BC23" s="731"/>
      <c r="BD23" s="731"/>
      <c r="BG23" s="730"/>
      <c r="BH23" s="731"/>
      <c r="BI23" s="731"/>
      <c r="BL23" s="730"/>
      <c r="BM23" s="731"/>
      <c r="BN23" s="731"/>
      <c r="BQ23" s="730"/>
      <c r="BR23" s="731"/>
      <c r="BS23" s="731"/>
      <c r="BV23" s="730"/>
      <c r="BW23" s="731"/>
      <c r="BX23" s="731"/>
      <c r="CA23" s="730"/>
      <c r="CB23" s="731"/>
      <c r="CC23" s="731"/>
      <c r="CF23" s="730"/>
      <c r="CG23" s="731"/>
      <c r="CH23" s="731"/>
      <c r="CK23" s="730"/>
      <c r="CL23" s="731"/>
      <c r="CM23" s="731"/>
      <c r="CP23" s="730"/>
      <c r="CQ23" s="731"/>
      <c r="CR23" s="731"/>
      <c r="CU23" s="730"/>
      <c r="CV23" s="731"/>
      <c r="CW23" s="731"/>
    </row>
    <row r="24" spans="1:101" ht="27" customHeight="1" x14ac:dyDescent="0.15">
      <c r="A24" s="118">
        <v>4</v>
      </c>
      <c r="B24" s="118" t="s">
        <v>148</v>
      </c>
      <c r="D24" s="737"/>
      <c r="E24" s="738"/>
      <c r="F24" s="739"/>
      <c r="I24" s="737"/>
      <c r="J24" s="738"/>
      <c r="K24" s="739"/>
      <c r="N24" s="737"/>
      <c r="O24" s="738"/>
      <c r="P24" s="739"/>
      <c r="S24" s="737"/>
      <c r="T24" s="738"/>
      <c r="U24" s="739"/>
      <c r="X24" s="737"/>
      <c r="Y24" s="738"/>
      <c r="Z24" s="739"/>
      <c r="AC24" s="737"/>
      <c r="AD24" s="738"/>
      <c r="AE24" s="739"/>
      <c r="AH24" s="737"/>
      <c r="AI24" s="738"/>
      <c r="AJ24" s="739"/>
      <c r="AM24" s="737"/>
      <c r="AN24" s="738"/>
      <c r="AO24" s="739"/>
      <c r="AR24" s="737"/>
      <c r="AS24" s="738"/>
      <c r="AT24" s="739"/>
      <c r="AW24" s="737"/>
      <c r="AX24" s="738"/>
      <c r="AY24" s="739"/>
      <c r="BB24" s="737"/>
      <c r="BC24" s="738"/>
      <c r="BD24" s="739"/>
      <c r="BG24" s="737"/>
      <c r="BH24" s="738"/>
      <c r="BI24" s="739"/>
      <c r="BL24" s="737"/>
      <c r="BM24" s="738"/>
      <c r="BN24" s="739"/>
      <c r="BQ24" s="737"/>
      <c r="BR24" s="738"/>
      <c r="BS24" s="739"/>
      <c r="BV24" s="737"/>
      <c r="BW24" s="738"/>
      <c r="BX24" s="739"/>
      <c r="CA24" s="737"/>
      <c r="CB24" s="738"/>
      <c r="CC24" s="739"/>
      <c r="CF24" s="737"/>
      <c r="CG24" s="738"/>
      <c r="CH24" s="739"/>
      <c r="CK24" s="737"/>
      <c r="CL24" s="738"/>
      <c r="CM24" s="739"/>
      <c r="CP24" s="737"/>
      <c r="CQ24" s="738"/>
      <c r="CR24" s="739"/>
      <c r="CU24" s="737"/>
      <c r="CV24" s="738"/>
      <c r="CW24" s="739"/>
    </row>
    <row r="25" spans="1:101" x14ac:dyDescent="0.15">
      <c r="D25" s="42"/>
      <c r="I25" s="42"/>
      <c r="N25" s="42"/>
      <c r="S25" s="42"/>
      <c r="X25" s="42"/>
      <c r="AC25" s="42"/>
      <c r="AH25" s="42"/>
      <c r="AM25" s="42"/>
      <c r="AR25" s="42"/>
      <c r="AW25" s="42"/>
      <c r="BB25" s="42"/>
      <c r="BG25" s="42"/>
      <c r="BL25" s="42"/>
      <c r="BQ25" s="42"/>
      <c r="BV25" s="42"/>
      <c r="CA25" s="42"/>
      <c r="CF25" s="42"/>
      <c r="CK25" s="42"/>
      <c r="CP25" s="42"/>
      <c r="CU25" s="42"/>
    </row>
    <row r="26" spans="1:101" ht="27" customHeight="1" x14ac:dyDescent="0.15">
      <c r="A26" s="118">
        <v>5</v>
      </c>
      <c r="B26" s="118" t="s">
        <v>149</v>
      </c>
      <c r="D26" s="737"/>
      <c r="E26" s="738"/>
      <c r="F26" s="739"/>
      <c r="I26" s="737"/>
      <c r="J26" s="738"/>
      <c r="K26" s="739"/>
      <c r="N26" s="737"/>
      <c r="O26" s="738"/>
      <c r="P26" s="739"/>
      <c r="S26" s="737"/>
      <c r="T26" s="738"/>
      <c r="U26" s="739"/>
      <c r="X26" s="737"/>
      <c r="Y26" s="738"/>
      <c r="Z26" s="739"/>
      <c r="AC26" s="737"/>
      <c r="AD26" s="738"/>
      <c r="AE26" s="739"/>
      <c r="AH26" s="737"/>
      <c r="AI26" s="738"/>
      <c r="AJ26" s="739"/>
      <c r="AM26" s="737"/>
      <c r="AN26" s="738"/>
      <c r="AO26" s="739"/>
      <c r="AR26" s="737"/>
      <c r="AS26" s="738"/>
      <c r="AT26" s="739"/>
      <c r="AW26" s="737"/>
      <c r="AX26" s="738"/>
      <c r="AY26" s="739"/>
      <c r="BB26" s="737"/>
      <c r="BC26" s="738"/>
      <c r="BD26" s="739"/>
      <c r="BG26" s="737"/>
      <c r="BH26" s="738"/>
      <c r="BI26" s="739"/>
      <c r="BL26" s="737"/>
      <c r="BM26" s="738"/>
      <c r="BN26" s="739"/>
      <c r="BQ26" s="737"/>
      <c r="BR26" s="738"/>
      <c r="BS26" s="739"/>
      <c r="BV26" s="737"/>
      <c r="BW26" s="738"/>
      <c r="BX26" s="739"/>
      <c r="CA26" s="737"/>
      <c r="CB26" s="738"/>
      <c r="CC26" s="739"/>
      <c r="CF26" s="737"/>
      <c r="CG26" s="738"/>
      <c r="CH26" s="739"/>
      <c r="CK26" s="737"/>
      <c r="CL26" s="738"/>
      <c r="CM26" s="739"/>
      <c r="CP26" s="737"/>
      <c r="CQ26" s="738"/>
      <c r="CR26" s="739"/>
      <c r="CU26" s="737"/>
      <c r="CV26" s="738"/>
      <c r="CW26" s="739"/>
    </row>
    <row r="27" spans="1:101" x14ac:dyDescent="0.15">
      <c r="D27" s="42"/>
      <c r="I27" s="42"/>
      <c r="N27" s="42"/>
      <c r="S27" s="42"/>
      <c r="X27" s="42"/>
      <c r="AC27" s="42"/>
      <c r="AH27" s="42"/>
      <c r="AM27" s="42"/>
      <c r="AR27" s="42"/>
      <c r="AW27" s="42"/>
      <c r="BB27" s="42"/>
      <c r="BG27" s="42"/>
      <c r="BL27" s="42"/>
      <c r="BQ27" s="42"/>
      <c r="BV27" s="42"/>
      <c r="CA27" s="42"/>
      <c r="CF27" s="42"/>
      <c r="CK27" s="42"/>
      <c r="CP27" s="42"/>
      <c r="CU27" s="42"/>
    </row>
    <row r="28" spans="1:101" ht="27" customHeight="1" x14ac:dyDescent="0.15">
      <c r="A28" s="118">
        <v>6</v>
      </c>
      <c r="B28" s="118" t="s">
        <v>239</v>
      </c>
      <c r="D28" s="296"/>
      <c r="E28" s="156" t="s">
        <v>221</v>
      </c>
      <c r="F28" s="279"/>
      <c r="I28" s="296"/>
      <c r="J28" s="435" t="s">
        <v>221</v>
      </c>
      <c r="N28" s="296"/>
      <c r="O28" s="435" t="s">
        <v>221</v>
      </c>
      <c r="S28" s="296"/>
      <c r="T28" s="435" t="s">
        <v>221</v>
      </c>
      <c r="X28" s="296"/>
      <c r="Y28" s="435" t="s">
        <v>221</v>
      </c>
      <c r="AC28" s="296"/>
      <c r="AD28" s="435" t="s">
        <v>221</v>
      </c>
      <c r="AH28" s="296"/>
      <c r="AI28" s="435" t="s">
        <v>221</v>
      </c>
      <c r="AM28" s="296"/>
      <c r="AN28" s="435" t="s">
        <v>221</v>
      </c>
      <c r="AR28" s="296"/>
      <c r="AS28" s="435" t="s">
        <v>221</v>
      </c>
      <c r="AW28" s="296"/>
      <c r="AX28" s="435" t="s">
        <v>221</v>
      </c>
      <c r="BB28" s="296"/>
      <c r="BC28" s="435" t="s">
        <v>221</v>
      </c>
      <c r="BG28" s="296"/>
      <c r="BH28" s="435" t="s">
        <v>221</v>
      </c>
      <c r="BL28" s="296"/>
      <c r="BM28" s="435" t="s">
        <v>221</v>
      </c>
      <c r="BQ28" s="296"/>
      <c r="BR28" s="435" t="s">
        <v>221</v>
      </c>
      <c r="BV28" s="296"/>
      <c r="BW28" s="435" t="s">
        <v>221</v>
      </c>
      <c r="CA28" s="296"/>
      <c r="CB28" s="435" t="s">
        <v>221</v>
      </c>
      <c r="CF28" s="296"/>
      <c r="CG28" s="435" t="s">
        <v>221</v>
      </c>
      <c r="CK28" s="296"/>
      <c r="CL28" s="435" t="s">
        <v>221</v>
      </c>
      <c r="CP28" s="296"/>
      <c r="CQ28" s="435" t="s">
        <v>221</v>
      </c>
      <c r="CU28" s="296"/>
      <c r="CV28" s="435" t="s">
        <v>221</v>
      </c>
    </row>
    <row r="29" spans="1:101" x14ac:dyDescent="0.15">
      <c r="D29" s="42"/>
      <c r="E29" s="279"/>
      <c r="F29" s="279"/>
      <c r="I29" s="42"/>
      <c r="N29" s="42"/>
      <c r="S29" s="42"/>
      <c r="X29" s="42"/>
      <c r="AC29" s="42"/>
      <c r="AH29" s="42"/>
      <c r="AM29" s="311"/>
      <c r="AR29" s="42"/>
      <c r="AW29" s="42"/>
      <c r="BB29" s="42"/>
      <c r="BG29" s="42"/>
      <c r="BL29" s="42"/>
      <c r="BQ29" s="42"/>
      <c r="BV29" s="42"/>
      <c r="CA29" s="42"/>
      <c r="CF29" s="42"/>
      <c r="CK29" s="42"/>
      <c r="CP29" s="42"/>
      <c r="CU29" s="42"/>
    </row>
    <row r="30" spans="1:101" ht="27" customHeight="1" x14ac:dyDescent="0.15">
      <c r="A30" s="118">
        <v>7</v>
      </c>
      <c r="B30" s="118" t="s">
        <v>150</v>
      </c>
      <c r="D30" s="296"/>
      <c r="E30" s="140">
        <f>D30</f>
        <v>0</v>
      </c>
      <c r="F30" s="140">
        <f>D30</f>
        <v>0</v>
      </c>
      <c r="I30" s="296"/>
      <c r="J30" s="105">
        <f>I30</f>
        <v>0</v>
      </c>
      <c r="K30" s="105">
        <f>I30</f>
        <v>0</v>
      </c>
      <c r="N30" s="296"/>
      <c r="O30" s="105">
        <f>N30</f>
        <v>0</v>
      </c>
      <c r="P30" s="105">
        <f>N30</f>
        <v>0</v>
      </c>
      <c r="S30" s="296"/>
      <c r="T30" s="105">
        <f>S30</f>
        <v>0</v>
      </c>
      <c r="U30" s="105">
        <f>S30</f>
        <v>0</v>
      </c>
      <c r="X30" s="296"/>
      <c r="Y30" s="105">
        <f>X30</f>
        <v>0</v>
      </c>
      <c r="Z30" s="105">
        <f>X30</f>
        <v>0</v>
      </c>
      <c r="AC30" s="296"/>
      <c r="AD30" s="105">
        <f>AC30</f>
        <v>0</v>
      </c>
      <c r="AE30" s="105">
        <f>AC30</f>
        <v>0</v>
      </c>
      <c r="AH30" s="296"/>
      <c r="AI30" s="105">
        <f>AH30</f>
        <v>0</v>
      </c>
      <c r="AJ30" s="105">
        <f>AH30</f>
        <v>0</v>
      </c>
      <c r="AM30" s="296"/>
      <c r="AN30" s="105">
        <f>AM30</f>
        <v>0</v>
      </c>
      <c r="AO30" s="105">
        <f>AM30</f>
        <v>0</v>
      </c>
      <c r="AR30" s="296"/>
      <c r="AS30" s="105">
        <f>AR30</f>
        <v>0</v>
      </c>
      <c r="AT30" s="105">
        <f>AR30</f>
        <v>0</v>
      </c>
      <c r="AW30" s="296"/>
      <c r="AX30" s="105">
        <f>AW30</f>
        <v>0</v>
      </c>
      <c r="AY30" s="105">
        <f>AW30</f>
        <v>0</v>
      </c>
      <c r="BB30" s="296"/>
      <c r="BC30" s="105">
        <f>BB30</f>
        <v>0</v>
      </c>
      <c r="BD30" s="105">
        <f>BB30</f>
        <v>0</v>
      </c>
      <c r="BG30" s="296"/>
      <c r="BH30" s="105">
        <f>BG30</f>
        <v>0</v>
      </c>
      <c r="BI30" s="105">
        <f>BG30</f>
        <v>0</v>
      </c>
      <c r="BL30" s="296"/>
      <c r="BM30" s="105">
        <f>BL30</f>
        <v>0</v>
      </c>
      <c r="BN30" s="105">
        <f>BL30</f>
        <v>0</v>
      </c>
      <c r="BQ30" s="296"/>
      <c r="BR30" s="105">
        <f>BQ30</f>
        <v>0</v>
      </c>
      <c r="BS30" s="105">
        <f>BQ30</f>
        <v>0</v>
      </c>
      <c r="BV30" s="296"/>
      <c r="BW30" s="105">
        <f>BV30</f>
        <v>0</v>
      </c>
      <c r="BX30" s="105">
        <f>BV30</f>
        <v>0</v>
      </c>
      <c r="CA30" s="296"/>
      <c r="CB30" s="105">
        <f>CA30</f>
        <v>0</v>
      </c>
      <c r="CC30" s="105">
        <f>CA30</f>
        <v>0</v>
      </c>
      <c r="CF30" s="296"/>
      <c r="CG30" s="105">
        <f>CF30</f>
        <v>0</v>
      </c>
      <c r="CH30" s="105">
        <f>CF30</f>
        <v>0</v>
      </c>
      <c r="CK30" s="296"/>
      <c r="CL30" s="105">
        <f>CK30</f>
        <v>0</v>
      </c>
      <c r="CM30" s="105">
        <f>CK30</f>
        <v>0</v>
      </c>
      <c r="CP30" s="296"/>
      <c r="CQ30" s="105">
        <f>CP30</f>
        <v>0</v>
      </c>
      <c r="CR30" s="105">
        <f>CP30</f>
        <v>0</v>
      </c>
      <c r="CU30" s="296"/>
      <c r="CV30" s="105">
        <f>CU30</f>
        <v>0</v>
      </c>
      <c r="CW30" s="105">
        <f>CU30</f>
        <v>0</v>
      </c>
    </row>
    <row r="31" spans="1:101" s="105" customFormat="1" ht="13.5" customHeight="1" x14ac:dyDescent="0.15">
      <c r="C31" s="143"/>
      <c r="F31" s="105" t="str">
        <f>IF(【入力】別紙5!D33="","",【入力】別紙5!D33&amp;"（"&amp;【入力】別紙5!E33&amp;"）"&amp;"："&amp;【入力】別紙5!F33)&amp;IF(【入力】別紙5!D34="","",CHAR(10)&amp;【入力】別紙5!D34&amp;"（"&amp;【入力】別紙5!E34&amp;"）"&amp;"："&amp;【入力】別紙5!F34)&amp;IF(【入力】別紙5!D35="","",CHAR(10)&amp;【入力】別紙5!D35&amp;"（"&amp;【入力】別紙5!E35&amp;"）"&amp;"："&amp;【入力】別紙5!F35)</f>
        <v/>
      </c>
      <c r="H31" s="143"/>
      <c r="K31" s="105" t="str">
        <f>IF(【入力】別紙5!I33="","",【入力】別紙5!I33&amp;"（"&amp;【入力】別紙5!J33&amp;"）"&amp;"："&amp;【入力】別紙5!K33)&amp;IF(【入力】別紙5!I34="","",CHAR(10)&amp;【入力】別紙5!I34&amp;"（"&amp;【入力】別紙5!J34&amp;"）"&amp;"："&amp;【入力】別紙5!K34)&amp;IF(【入力】別紙5!I35="","",CHAR(10)&amp;【入力】別紙5!I35&amp;"（"&amp;【入力】別紙5!J35&amp;"）"&amp;"："&amp;【入力】別紙5!K35)</f>
        <v/>
      </c>
      <c r="M31" s="143"/>
      <c r="P31" s="105" t="str">
        <f>IF(【入力】別紙5!N33="","",【入力】別紙5!N33&amp;"（"&amp;【入力】別紙5!O33&amp;"）"&amp;"："&amp;【入力】別紙5!P33)&amp;IF(【入力】別紙5!N34="","",CHAR(10)&amp;【入力】別紙5!N34&amp;"（"&amp;【入力】別紙5!O34&amp;"）"&amp;"："&amp;【入力】別紙5!P34)&amp;IF(【入力】別紙5!N35="","",CHAR(10)&amp;【入力】別紙5!N35&amp;"（"&amp;【入力】別紙5!O35&amp;"）"&amp;"："&amp;【入力】別紙5!P35)</f>
        <v/>
      </c>
      <c r="R31" s="143"/>
      <c r="U31" s="105" t="str">
        <f>IF(【入力】別紙5!S33="","",【入力】別紙5!S33&amp;"（"&amp;【入力】別紙5!T33&amp;"）"&amp;"："&amp;【入力】別紙5!U33)&amp;IF(【入力】別紙5!S34="","",CHAR(10)&amp;【入力】別紙5!S34&amp;"（"&amp;【入力】別紙5!T34&amp;"）"&amp;"："&amp;【入力】別紙5!U34)&amp;IF(【入力】別紙5!S35="","",CHAR(10)&amp;【入力】別紙5!S35&amp;"（"&amp;【入力】別紙5!T35&amp;"）"&amp;"："&amp;【入力】別紙5!U35)</f>
        <v/>
      </c>
      <c r="W31" s="143"/>
      <c r="Z31" s="105" t="str">
        <f>IF(【入力】別紙5!X33="","",【入力】別紙5!X33&amp;"（"&amp;【入力】別紙5!Y33&amp;"）"&amp;"："&amp;【入力】別紙5!Z33)&amp;IF(【入力】別紙5!X34="","",CHAR(10)&amp;【入力】別紙5!X34&amp;"（"&amp;【入力】別紙5!Y34&amp;"）"&amp;"："&amp;【入力】別紙5!Z34)&amp;IF(【入力】別紙5!X35="","",CHAR(10)&amp;【入力】別紙5!X35&amp;"（"&amp;【入力】別紙5!Y35&amp;"）"&amp;"："&amp;【入力】別紙5!Z35)</f>
        <v/>
      </c>
      <c r="AB31" s="143"/>
      <c r="AE31" s="105" t="str">
        <f>IF(【入力】別紙5!AC33="","",【入力】別紙5!AC33&amp;"（"&amp;【入力】別紙5!AD33&amp;"）"&amp;"："&amp;【入力】別紙5!AE33)&amp;IF(【入力】別紙5!AC34="","",CHAR(10)&amp;【入力】別紙5!AC34&amp;"（"&amp;【入力】別紙5!AD34&amp;"）"&amp;"："&amp;【入力】別紙5!AE34)&amp;IF(【入力】別紙5!AC35="","",CHAR(10)&amp;【入力】別紙5!AC35&amp;"（"&amp;【入力】別紙5!AD35&amp;"）"&amp;"："&amp;【入力】別紙5!AE35)</f>
        <v/>
      </c>
      <c r="AG31" s="143"/>
      <c r="AJ31" s="105" t="str">
        <f>IF(【入力】別紙5!AH33="","",【入力】別紙5!AH33&amp;"（"&amp;【入力】別紙5!AI33&amp;"）"&amp;"："&amp;【入力】別紙5!AJ33)&amp;IF(【入力】別紙5!AH34="","",CHAR(10)&amp;【入力】別紙5!AH34&amp;"（"&amp;【入力】別紙5!AI34&amp;"）"&amp;"："&amp;【入力】別紙5!AJ34)&amp;IF(【入力】別紙5!AH35="","",CHAR(10)&amp;【入力】別紙5!AH35&amp;"（"&amp;【入力】別紙5!AI35&amp;"）"&amp;"："&amp;【入力】別紙5!AJ35)</f>
        <v/>
      </c>
      <c r="AL31" s="143"/>
      <c r="AO31" s="105" t="str">
        <f>IF(【入力】別紙5!AM33="","",【入力】別紙5!AM33&amp;"（"&amp;【入力】別紙5!AN33&amp;"）"&amp;"："&amp;【入力】別紙5!AO33)&amp;IF(【入力】別紙5!AM34="","",CHAR(10)&amp;【入力】別紙5!AM34&amp;"（"&amp;【入力】別紙5!AN34&amp;"）"&amp;"："&amp;【入力】別紙5!AO34)&amp;IF(【入力】別紙5!AM35="","",CHAR(10)&amp;【入力】別紙5!AM35&amp;"（"&amp;【入力】別紙5!AN35&amp;"）"&amp;"："&amp;【入力】別紙5!AO35)</f>
        <v/>
      </c>
      <c r="AQ31" s="143"/>
      <c r="AT31" s="105" t="str">
        <f>IF(【入力】別紙5!AR33="","",【入力】別紙5!AR33&amp;"（"&amp;【入力】別紙5!AS33&amp;"）"&amp;"："&amp;【入力】別紙5!AT33)&amp;IF(【入力】別紙5!AR34="","",CHAR(10)&amp;【入力】別紙5!AR34&amp;"（"&amp;【入力】別紙5!AS34&amp;"）"&amp;"："&amp;【入力】別紙5!AT34)&amp;IF(【入力】別紙5!AR35="","",CHAR(10)&amp;【入力】別紙5!AR35&amp;"（"&amp;【入力】別紙5!AS35&amp;"）"&amp;"："&amp;【入力】別紙5!AT35)</f>
        <v/>
      </c>
      <c r="AV31" s="143"/>
      <c r="AY31" s="105" t="str">
        <f>IF(【入力】別紙5!AW33="","",【入力】別紙5!AW33&amp;"（"&amp;【入力】別紙5!AX33&amp;"）"&amp;"："&amp;【入力】別紙5!AY33)&amp;IF(【入力】別紙5!AW34="","",CHAR(10)&amp;【入力】別紙5!AW34&amp;"（"&amp;【入力】別紙5!AX34&amp;"）"&amp;"："&amp;【入力】別紙5!AY34)&amp;IF(【入力】別紙5!AW35="","",CHAR(10)&amp;【入力】別紙5!AW35&amp;"（"&amp;【入力】別紙5!AX35&amp;"）"&amp;"："&amp;【入力】別紙5!AY35)</f>
        <v/>
      </c>
      <c r="BA31" s="143"/>
      <c r="BD31" s="105" t="str">
        <f>IF(【入力】別紙5!BB33="","",【入力】別紙5!BB33&amp;"（"&amp;【入力】別紙5!BC33&amp;"）"&amp;"："&amp;【入力】別紙5!BD33)&amp;IF(【入力】別紙5!BB34="","",CHAR(10)&amp;【入力】別紙5!BB34&amp;"（"&amp;【入力】別紙5!BC34&amp;"）"&amp;"："&amp;【入力】別紙5!BD34)&amp;IF(【入力】別紙5!BB35="","",CHAR(10)&amp;【入力】別紙5!BB35&amp;"（"&amp;【入力】別紙5!BC35&amp;"）"&amp;"："&amp;【入力】別紙5!BD35)</f>
        <v/>
      </c>
      <c r="BF31" s="143"/>
      <c r="BI31" s="105" t="str">
        <f>IF(【入力】別紙5!BG33="","",【入力】別紙5!BG33&amp;"（"&amp;【入力】別紙5!BH33&amp;"）"&amp;"："&amp;【入力】別紙5!BI33)&amp;IF(【入力】別紙5!BG34="","",CHAR(10)&amp;【入力】別紙5!BG34&amp;"（"&amp;【入力】別紙5!BH34&amp;"）"&amp;"："&amp;【入力】別紙5!BI34)&amp;IF(【入力】別紙5!BG35="","",CHAR(10)&amp;【入力】別紙5!BG35&amp;"（"&amp;【入力】別紙5!BH35&amp;"）"&amp;"："&amp;【入力】別紙5!BI35)</f>
        <v/>
      </c>
      <c r="BK31" s="143"/>
      <c r="BN31" s="105" t="str">
        <f>IF(【入力】別紙5!BL33="","",【入力】別紙5!BL33&amp;"（"&amp;【入力】別紙5!BM33&amp;"）"&amp;"："&amp;【入力】別紙5!BN33)&amp;IF(【入力】別紙5!BL34="","",CHAR(10)&amp;【入力】別紙5!BL34&amp;"（"&amp;【入力】別紙5!BM34&amp;"）"&amp;"："&amp;【入力】別紙5!BN34)&amp;IF(【入力】別紙5!BL35="","",CHAR(10)&amp;【入力】別紙5!BL35&amp;"（"&amp;【入力】別紙5!BM35&amp;"）"&amp;"："&amp;【入力】別紙5!BN35)</f>
        <v/>
      </c>
      <c r="BP31" s="143"/>
      <c r="BS31" s="105" t="str">
        <f>IF(【入力】別紙5!BQ33="","",【入力】別紙5!BQ33&amp;"（"&amp;【入力】別紙5!BR33&amp;"）"&amp;"："&amp;【入力】別紙5!BS33)&amp;IF(【入力】別紙5!BQ34="","",CHAR(10)&amp;【入力】別紙5!BQ34&amp;"（"&amp;【入力】別紙5!BR34&amp;"）"&amp;"："&amp;【入力】別紙5!BS34)&amp;IF(【入力】別紙5!BQ35="","",CHAR(10)&amp;【入力】別紙5!BQ35&amp;"（"&amp;【入力】別紙5!BR35&amp;"）"&amp;"："&amp;【入力】別紙5!BS35)</f>
        <v/>
      </c>
      <c r="BU31" s="143"/>
      <c r="BX31" s="105" t="str">
        <f>IF(【入力】別紙5!BV33="","",【入力】別紙5!BV33&amp;"（"&amp;【入力】別紙5!BW33&amp;"）"&amp;"："&amp;【入力】別紙5!BX33)&amp;IF(【入力】別紙5!BV34="","",CHAR(10)&amp;【入力】別紙5!BV34&amp;"（"&amp;【入力】別紙5!BW34&amp;"）"&amp;"："&amp;【入力】別紙5!BX34)&amp;IF(【入力】別紙5!BV35="","",CHAR(10)&amp;【入力】別紙5!BV35&amp;"（"&amp;【入力】別紙5!BW35&amp;"）"&amp;"："&amp;【入力】別紙5!BX35)</f>
        <v/>
      </c>
      <c r="BZ31" s="143"/>
      <c r="CC31" s="105" t="str">
        <f>IF(【入力】別紙5!CA33="","",【入力】別紙5!CA33&amp;"（"&amp;【入力】別紙5!CB33&amp;"）"&amp;"："&amp;【入力】別紙5!CC33)&amp;IF(【入力】別紙5!CA34="","",CHAR(10)&amp;【入力】別紙5!CA34&amp;"（"&amp;【入力】別紙5!CB34&amp;"）"&amp;"："&amp;【入力】別紙5!CC34)&amp;IF(【入力】別紙5!CA35="","",CHAR(10)&amp;【入力】別紙5!CA35&amp;"（"&amp;【入力】別紙5!CB35&amp;"）"&amp;"："&amp;【入力】別紙5!CC35)</f>
        <v/>
      </c>
      <c r="CE31" s="143"/>
      <c r="CH31" s="105" t="str">
        <f>IF(【入力】別紙5!CF33="","",【入力】別紙5!CF33&amp;"（"&amp;【入力】別紙5!CG33&amp;"）"&amp;"："&amp;【入力】別紙5!CH33)&amp;IF(【入力】別紙5!CF34="","",CHAR(10)&amp;【入力】別紙5!CF34&amp;"（"&amp;【入力】別紙5!CG34&amp;"）"&amp;"："&amp;【入力】別紙5!CH34)&amp;IF(【入力】別紙5!CF35="","",CHAR(10)&amp;【入力】別紙5!CF35&amp;"（"&amp;【入力】別紙5!CG35&amp;"）"&amp;"："&amp;【入力】別紙5!CH35)</f>
        <v/>
      </c>
      <c r="CJ31" s="143"/>
      <c r="CM31" s="105" t="str">
        <f>IF(【入力】別紙5!CK33="","",【入力】別紙5!CK33&amp;"（"&amp;【入力】別紙5!CL33&amp;"）"&amp;"："&amp;【入力】別紙5!CM33)&amp;IF(【入力】別紙5!CK34="","",CHAR(10)&amp;【入力】別紙5!CK34&amp;"（"&amp;【入力】別紙5!CL34&amp;"）"&amp;"："&amp;【入力】別紙5!CM34)&amp;IF(【入力】別紙5!CK35="","",CHAR(10)&amp;【入力】別紙5!CK35&amp;"（"&amp;【入力】別紙5!CL35&amp;"）"&amp;"："&amp;【入力】別紙5!CM35)</f>
        <v/>
      </c>
      <c r="CO31" s="143"/>
      <c r="CR31" s="105" t="str">
        <f>IF(【入力】別紙5!CP33="","",【入力】別紙5!CP33&amp;"（"&amp;【入力】別紙5!CQ33&amp;"）"&amp;"："&amp;【入力】別紙5!CR33)&amp;IF(【入力】別紙5!CP34="","",CHAR(10)&amp;【入力】別紙5!CP34&amp;"（"&amp;【入力】別紙5!CQ34&amp;"）"&amp;"："&amp;【入力】別紙5!CR34)&amp;IF(【入力】別紙5!CP35="","",CHAR(10)&amp;【入力】別紙5!CP35&amp;"（"&amp;【入力】別紙5!CQ35&amp;"）"&amp;"："&amp;【入力】別紙5!CR35)</f>
        <v/>
      </c>
      <c r="CT31" s="143"/>
      <c r="CW31" s="105" t="str">
        <f>IF(【入力】別紙5!CU33="","",【入力】別紙5!CU33&amp;"（"&amp;【入力】別紙5!CV33&amp;"）"&amp;"："&amp;【入力】別紙5!CW33)&amp;IF(【入力】別紙5!CU34="","",CHAR(10)&amp;【入力】別紙5!CU34&amp;"（"&amp;【入力】別紙5!CV34&amp;"）"&amp;"："&amp;【入力】別紙5!CW34)&amp;IF(【入力】別紙5!CU35="","",CHAR(10)&amp;【入力】別紙5!CU35&amp;"（"&amp;【入力】別紙5!CV35&amp;"）"&amp;"："&amp;【入力】別紙5!CW35)</f>
        <v/>
      </c>
    </row>
    <row r="32" spans="1:101" x14ac:dyDescent="0.15">
      <c r="C32" s="106"/>
      <c r="D32" s="103" t="s">
        <v>238</v>
      </c>
      <c r="E32" s="107" t="s">
        <v>237</v>
      </c>
      <c r="F32" s="70" t="s">
        <v>267</v>
      </c>
      <c r="H32" s="106"/>
      <c r="I32" s="103" t="s">
        <v>238</v>
      </c>
      <c r="J32" s="107" t="s">
        <v>237</v>
      </c>
      <c r="K32" s="70" t="s">
        <v>267</v>
      </c>
      <c r="M32" s="106"/>
      <c r="N32" s="103" t="s">
        <v>238</v>
      </c>
      <c r="O32" s="107" t="s">
        <v>237</v>
      </c>
      <c r="P32" s="70" t="s">
        <v>267</v>
      </c>
      <c r="R32" s="106"/>
      <c r="S32" s="103" t="s">
        <v>238</v>
      </c>
      <c r="T32" s="107" t="s">
        <v>237</v>
      </c>
      <c r="U32" s="70" t="s">
        <v>267</v>
      </c>
      <c r="W32" s="106"/>
      <c r="X32" s="103" t="s">
        <v>238</v>
      </c>
      <c r="Y32" s="107" t="s">
        <v>237</v>
      </c>
      <c r="Z32" s="70" t="s">
        <v>267</v>
      </c>
      <c r="AB32" s="106"/>
      <c r="AC32" s="103" t="s">
        <v>238</v>
      </c>
      <c r="AD32" s="107" t="s">
        <v>237</v>
      </c>
      <c r="AE32" s="70" t="s">
        <v>267</v>
      </c>
      <c r="AG32" s="106"/>
      <c r="AH32" s="103" t="s">
        <v>238</v>
      </c>
      <c r="AI32" s="107" t="s">
        <v>237</v>
      </c>
      <c r="AJ32" s="70" t="s">
        <v>267</v>
      </c>
      <c r="AL32" s="106"/>
      <c r="AM32" s="103" t="s">
        <v>238</v>
      </c>
      <c r="AN32" s="107" t="s">
        <v>237</v>
      </c>
      <c r="AO32" s="70" t="s">
        <v>267</v>
      </c>
      <c r="AQ32" s="106"/>
      <c r="AR32" s="103" t="s">
        <v>238</v>
      </c>
      <c r="AS32" s="107" t="s">
        <v>237</v>
      </c>
      <c r="AT32" s="70" t="s">
        <v>267</v>
      </c>
      <c r="AV32" s="106"/>
      <c r="AW32" s="103" t="s">
        <v>238</v>
      </c>
      <c r="AX32" s="107" t="s">
        <v>237</v>
      </c>
      <c r="AY32" s="70" t="s">
        <v>267</v>
      </c>
      <c r="BA32" s="106"/>
      <c r="BB32" s="103" t="s">
        <v>238</v>
      </c>
      <c r="BC32" s="107" t="s">
        <v>237</v>
      </c>
      <c r="BD32" s="70" t="s">
        <v>267</v>
      </c>
      <c r="BF32" s="106"/>
      <c r="BG32" s="103" t="s">
        <v>238</v>
      </c>
      <c r="BH32" s="107" t="s">
        <v>237</v>
      </c>
      <c r="BI32" s="70" t="s">
        <v>267</v>
      </c>
      <c r="BK32" s="106"/>
      <c r="BL32" s="103" t="s">
        <v>238</v>
      </c>
      <c r="BM32" s="107" t="s">
        <v>237</v>
      </c>
      <c r="BN32" s="70" t="s">
        <v>267</v>
      </c>
      <c r="BP32" s="106"/>
      <c r="BQ32" s="103" t="s">
        <v>238</v>
      </c>
      <c r="BR32" s="107" t="s">
        <v>237</v>
      </c>
      <c r="BS32" s="70" t="s">
        <v>267</v>
      </c>
      <c r="BU32" s="106"/>
      <c r="BV32" s="103" t="s">
        <v>238</v>
      </c>
      <c r="BW32" s="107" t="s">
        <v>237</v>
      </c>
      <c r="BX32" s="70" t="s">
        <v>267</v>
      </c>
      <c r="BZ32" s="106"/>
      <c r="CA32" s="103" t="s">
        <v>238</v>
      </c>
      <c r="CB32" s="107" t="s">
        <v>237</v>
      </c>
      <c r="CC32" s="70" t="s">
        <v>267</v>
      </c>
      <c r="CE32" s="106"/>
      <c r="CF32" s="103" t="s">
        <v>238</v>
      </c>
      <c r="CG32" s="107" t="s">
        <v>237</v>
      </c>
      <c r="CH32" s="70" t="s">
        <v>267</v>
      </c>
      <c r="CJ32" s="106"/>
      <c r="CK32" s="103" t="s">
        <v>238</v>
      </c>
      <c r="CL32" s="107" t="s">
        <v>237</v>
      </c>
      <c r="CM32" s="70" t="s">
        <v>267</v>
      </c>
      <c r="CO32" s="106"/>
      <c r="CP32" s="103" t="s">
        <v>238</v>
      </c>
      <c r="CQ32" s="107" t="s">
        <v>237</v>
      </c>
      <c r="CR32" s="70" t="s">
        <v>267</v>
      </c>
      <c r="CT32" s="106"/>
      <c r="CU32" s="103" t="s">
        <v>238</v>
      </c>
      <c r="CV32" s="107" t="s">
        <v>237</v>
      </c>
      <c r="CW32" s="70" t="s">
        <v>267</v>
      </c>
    </row>
    <row r="33" spans="1:102" ht="27" customHeight="1" x14ac:dyDescent="0.15">
      <c r="C33" s="106" t="s">
        <v>242</v>
      </c>
      <c r="D33" s="297"/>
      <c r="E33" s="298"/>
      <c r="F33" s="299"/>
      <c r="H33" s="106" t="s">
        <v>305</v>
      </c>
      <c r="I33" s="297"/>
      <c r="J33" s="298"/>
      <c r="K33" s="299"/>
      <c r="M33" s="106" t="s">
        <v>305</v>
      </c>
      <c r="N33" s="297"/>
      <c r="O33" s="298"/>
      <c r="P33" s="299"/>
      <c r="R33" s="106" t="s">
        <v>305</v>
      </c>
      <c r="S33" s="297"/>
      <c r="T33" s="298"/>
      <c r="U33" s="299"/>
      <c r="W33" s="106" t="s">
        <v>305</v>
      </c>
      <c r="X33" s="297"/>
      <c r="Y33" s="298"/>
      <c r="Z33" s="299"/>
      <c r="AB33" s="106" t="s">
        <v>305</v>
      </c>
      <c r="AC33" s="297"/>
      <c r="AD33" s="298"/>
      <c r="AE33" s="299"/>
      <c r="AG33" s="106" t="s">
        <v>305</v>
      </c>
      <c r="AH33" s="297"/>
      <c r="AI33" s="298"/>
      <c r="AJ33" s="299"/>
      <c r="AL33" s="106" t="s">
        <v>305</v>
      </c>
      <c r="AM33" s="297"/>
      <c r="AN33" s="298"/>
      <c r="AO33" s="299"/>
      <c r="AQ33" s="106" t="s">
        <v>305</v>
      </c>
      <c r="AR33" s="297"/>
      <c r="AS33" s="298"/>
      <c r="AT33" s="299"/>
      <c r="AV33" s="106" t="s">
        <v>305</v>
      </c>
      <c r="AW33" s="297"/>
      <c r="AX33" s="298"/>
      <c r="AY33" s="299"/>
      <c r="BA33" s="106" t="s">
        <v>305</v>
      </c>
      <c r="BB33" s="297"/>
      <c r="BC33" s="298"/>
      <c r="BD33" s="299"/>
      <c r="BF33" s="106" t="s">
        <v>305</v>
      </c>
      <c r="BG33" s="297"/>
      <c r="BH33" s="298"/>
      <c r="BI33" s="299"/>
      <c r="BK33" s="106" t="s">
        <v>305</v>
      </c>
      <c r="BL33" s="297"/>
      <c r="BM33" s="298"/>
      <c r="BN33" s="299"/>
      <c r="BP33" s="106" t="s">
        <v>305</v>
      </c>
      <c r="BQ33" s="297"/>
      <c r="BR33" s="298"/>
      <c r="BS33" s="299"/>
      <c r="BU33" s="106" t="s">
        <v>305</v>
      </c>
      <c r="BV33" s="297"/>
      <c r="BW33" s="298"/>
      <c r="BX33" s="299"/>
      <c r="BZ33" s="106" t="s">
        <v>305</v>
      </c>
      <c r="CA33" s="297"/>
      <c r="CB33" s="298"/>
      <c r="CC33" s="299"/>
      <c r="CE33" s="106" t="s">
        <v>305</v>
      </c>
      <c r="CF33" s="297"/>
      <c r="CG33" s="298"/>
      <c r="CH33" s="299"/>
      <c r="CJ33" s="106" t="s">
        <v>305</v>
      </c>
      <c r="CK33" s="297"/>
      <c r="CL33" s="298"/>
      <c r="CM33" s="299"/>
      <c r="CO33" s="106" t="s">
        <v>305</v>
      </c>
      <c r="CP33" s="297"/>
      <c r="CQ33" s="298"/>
      <c r="CR33" s="299"/>
      <c r="CT33" s="106" t="s">
        <v>305</v>
      </c>
      <c r="CU33" s="297"/>
      <c r="CV33" s="298"/>
      <c r="CW33" s="299"/>
    </row>
    <row r="34" spans="1:102" ht="27" customHeight="1" x14ac:dyDescent="0.15">
      <c r="C34" s="106" t="s">
        <v>241</v>
      </c>
      <c r="D34" s="301"/>
      <c r="E34" s="300"/>
      <c r="F34" s="299"/>
      <c r="H34" s="106" t="s">
        <v>306</v>
      </c>
      <c r="I34" s="301"/>
      <c r="J34" s="300"/>
      <c r="K34" s="299"/>
      <c r="M34" s="106" t="s">
        <v>306</v>
      </c>
      <c r="N34" s="301"/>
      <c r="O34" s="300"/>
      <c r="P34" s="299"/>
      <c r="R34" s="106" t="s">
        <v>306</v>
      </c>
      <c r="S34" s="301"/>
      <c r="T34" s="300"/>
      <c r="U34" s="299"/>
      <c r="W34" s="106" t="s">
        <v>306</v>
      </c>
      <c r="X34" s="301"/>
      <c r="Y34" s="300"/>
      <c r="Z34" s="299"/>
      <c r="AB34" s="106" t="s">
        <v>306</v>
      </c>
      <c r="AC34" s="301"/>
      <c r="AD34" s="300"/>
      <c r="AE34" s="299"/>
      <c r="AG34" s="106" t="s">
        <v>306</v>
      </c>
      <c r="AH34" s="301"/>
      <c r="AI34" s="300"/>
      <c r="AJ34" s="299"/>
      <c r="AL34" s="106" t="s">
        <v>306</v>
      </c>
      <c r="AM34" s="301"/>
      <c r="AN34" s="300"/>
      <c r="AO34" s="299"/>
      <c r="AQ34" s="106" t="s">
        <v>306</v>
      </c>
      <c r="AR34" s="301"/>
      <c r="AS34" s="300"/>
      <c r="AT34" s="299"/>
      <c r="AV34" s="106" t="s">
        <v>306</v>
      </c>
      <c r="AW34" s="301"/>
      <c r="AX34" s="300"/>
      <c r="AY34" s="299"/>
      <c r="BA34" s="106" t="s">
        <v>306</v>
      </c>
      <c r="BB34" s="301"/>
      <c r="BC34" s="300"/>
      <c r="BD34" s="299"/>
      <c r="BF34" s="106" t="s">
        <v>306</v>
      </c>
      <c r="BG34" s="301"/>
      <c r="BH34" s="300"/>
      <c r="BI34" s="299"/>
      <c r="BK34" s="106" t="s">
        <v>306</v>
      </c>
      <c r="BL34" s="301"/>
      <c r="BM34" s="300"/>
      <c r="BN34" s="299"/>
      <c r="BP34" s="106" t="s">
        <v>306</v>
      </c>
      <c r="BQ34" s="301"/>
      <c r="BR34" s="300"/>
      <c r="BS34" s="299"/>
      <c r="BU34" s="106" t="s">
        <v>306</v>
      </c>
      <c r="BV34" s="301"/>
      <c r="BW34" s="300"/>
      <c r="BX34" s="299"/>
      <c r="BZ34" s="106" t="s">
        <v>306</v>
      </c>
      <c r="CA34" s="301"/>
      <c r="CB34" s="300"/>
      <c r="CC34" s="299"/>
      <c r="CE34" s="106" t="s">
        <v>306</v>
      </c>
      <c r="CF34" s="301"/>
      <c r="CG34" s="300"/>
      <c r="CH34" s="299"/>
      <c r="CJ34" s="106" t="s">
        <v>306</v>
      </c>
      <c r="CK34" s="301"/>
      <c r="CL34" s="300"/>
      <c r="CM34" s="299"/>
      <c r="CO34" s="106" t="s">
        <v>306</v>
      </c>
      <c r="CP34" s="301"/>
      <c r="CQ34" s="300"/>
      <c r="CR34" s="299"/>
      <c r="CT34" s="106" t="s">
        <v>306</v>
      </c>
      <c r="CU34" s="301"/>
      <c r="CV34" s="300"/>
      <c r="CW34" s="299"/>
    </row>
    <row r="35" spans="1:102" ht="27" customHeight="1" x14ac:dyDescent="0.15">
      <c r="C35" s="106" t="s">
        <v>240</v>
      </c>
      <c r="D35" s="302"/>
      <c r="E35" s="303"/>
      <c r="F35" s="304"/>
      <c r="H35" s="106" t="s">
        <v>307</v>
      </c>
      <c r="I35" s="302"/>
      <c r="J35" s="303"/>
      <c r="K35" s="304"/>
      <c r="M35" s="106" t="s">
        <v>307</v>
      </c>
      <c r="N35" s="302"/>
      <c r="O35" s="303"/>
      <c r="P35" s="304"/>
      <c r="R35" s="106" t="s">
        <v>307</v>
      </c>
      <c r="S35" s="302"/>
      <c r="T35" s="303"/>
      <c r="U35" s="304"/>
      <c r="W35" s="106" t="s">
        <v>307</v>
      </c>
      <c r="X35" s="302"/>
      <c r="Y35" s="303"/>
      <c r="Z35" s="304"/>
      <c r="AB35" s="106" t="s">
        <v>307</v>
      </c>
      <c r="AC35" s="302"/>
      <c r="AD35" s="303"/>
      <c r="AE35" s="304"/>
      <c r="AG35" s="106" t="s">
        <v>307</v>
      </c>
      <c r="AH35" s="302"/>
      <c r="AI35" s="303"/>
      <c r="AJ35" s="304"/>
      <c r="AL35" s="106" t="s">
        <v>307</v>
      </c>
      <c r="AM35" s="302"/>
      <c r="AN35" s="303"/>
      <c r="AO35" s="304"/>
      <c r="AQ35" s="106" t="s">
        <v>307</v>
      </c>
      <c r="AR35" s="302"/>
      <c r="AS35" s="303"/>
      <c r="AT35" s="304"/>
      <c r="AV35" s="106" t="s">
        <v>307</v>
      </c>
      <c r="AW35" s="302"/>
      <c r="AX35" s="303"/>
      <c r="AY35" s="304"/>
      <c r="BA35" s="106" t="s">
        <v>307</v>
      </c>
      <c r="BB35" s="302"/>
      <c r="BC35" s="303"/>
      <c r="BD35" s="304"/>
      <c r="BF35" s="106" t="s">
        <v>307</v>
      </c>
      <c r="BG35" s="302"/>
      <c r="BH35" s="303"/>
      <c r="BI35" s="304"/>
      <c r="BK35" s="106" t="s">
        <v>307</v>
      </c>
      <c r="BL35" s="302"/>
      <c r="BM35" s="303"/>
      <c r="BN35" s="304"/>
      <c r="BP35" s="106" t="s">
        <v>307</v>
      </c>
      <c r="BQ35" s="302"/>
      <c r="BR35" s="303"/>
      <c r="BS35" s="304"/>
      <c r="BU35" s="106" t="s">
        <v>307</v>
      </c>
      <c r="BV35" s="302"/>
      <c r="BW35" s="303"/>
      <c r="BX35" s="304"/>
      <c r="BZ35" s="106" t="s">
        <v>307</v>
      </c>
      <c r="CA35" s="302"/>
      <c r="CB35" s="303"/>
      <c r="CC35" s="304"/>
      <c r="CE35" s="106" t="s">
        <v>307</v>
      </c>
      <c r="CF35" s="302"/>
      <c r="CG35" s="303"/>
      <c r="CH35" s="304"/>
      <c r="CJ35" s="106" t="s">
        <v>307</v>
      </c>
      <c r="CK35" s="302"/>
      <c r="CL35" s="303"/>
      <c r="CM35" s="304"/>
      <c r="CO35" s="106" t="s">
        <v>307</v>
      </c>
      <c r="CP35" s="302"/>
      <c r="CQ35" s="303"/>
      <c r="CR35" s="304"/>
      <c r="CT35" s="106" t="s">
        <v>307</v>
      </c>
      <c r="CU35" s="302"/>
      <c r="CV35" s="303"/>
      <c r="CW35" s="304"/>
    </row>
    <row r="36" spans="1:102" x14ac:dyDescent="0.15">
      <c r="E36" s="156"/>
      <c r="F36" s="156"/>
      <c r="J36" s="156"/>
      <c r="K36" s="156"/>
      <c r="O36" s="436"/>
      <c r="P36" s="436"/>
    </row>
    <row r="37" spans="1:102" ht="27" customHeight="1" x14ac:dyDescent="0.15">
      <c r="A37" s="118">
        <v>8</v>
      </c>
      <c r="B37" s="118" t="s">
        <v>236</v>
      </c>
      <c r="D37" s="296"/>
      <c r="E37" s="105">
        <f>D37</f>
        <v>0</v>
      </c>
      <c r="F37" s="105">
        <f>D37</f>
        <v>0</v>
      </c>
      <c r="I37" s="296"/>
      <c r="J37" s="105">
        <f>I37</f>
        <v>0</v>
      </c>
      <c r="K37" s="105">
        <f>I37</f>
        <v>0</v>
      </c>
      <c r="N37" s="296"/>
      <c r="O37" s="105">
        <f>N37</f>
        <v>0</v>
      </c>
      <c r="P37" s="105">
        <f>N37</f>
        <v>0</v>
      </c>
      <c r="S37" s="296"/>
      <c r="T37" s="105">
        <f>S37</f>
        <v>0</v>
      </c>
      <c r="U37" s="105">
        <f>S37</f>
        <v>0</v>
      </c>
      <c r="X37" s="296"/>
      <c r="Y37" s="105">
        <f>X37</f>
        <v>0</v>
      </c>
      <c r="Z37" s="105">
        <f>X37</f>
        <v>0</v>
      </c>
      <c r="AC37" s="296"/>
      <c r="AD37" s="105">
        <f>AC37</f>
        <v>0</v>
      </c>
      <c r="AE37" s="105">
        <f>AC37</f>
        <v>0</v>
      </c>
      <c r="AH37" s="296"/>
      <c r="AI37" s="105">
        <f>AH37</f>
        <v>0</v>
      </c>
      <c r="AJ37" s="105">
        <f>AH37</f>
        <v>0</v>
      </c>
      <c r="AM37" s="296"/>
      <c r="AN37" s="105">
        <f>AM37</f>
        <v>0</v>
      </c>
      <c r="AO37" s="105">
        <f>AM37</f>
        <v>0</v>
      </c>
      <c r="AR37" s="296"/>
      <c r="AS37" s="105">
        <f>AR37</f>
        <v>0</v>
      </c>
      <c r="AT37" s="105">
        <f>AR37</f>
        <v>0</v>
      </c>
      <c r="AW37" s="296"/>
      <c r="AX37" s="105">
        <f>AW37</f>
        <v>0</v>
      </c>
      <c r="AY37" s="105">
        <f>AW37</f>
        <v>0</v>
      </c>
      <c r="BB37" s="296"/>
      <c r="BC37" s="105">
        <f>BB37</f>
        <v>0</v>
      </c>
      <c r="BD37" s="105">
        <f>BB37</f>
        <v>0</v>
      </c>
      <c r="BG37" s="296"/>
      <c r="BH37" s="105">
        <f>BG37</f>
        <v>0</v>
      </c>
      <c r="BI37" s="105">
        <f>BG37</f>
        <v>0</v>
      </c>
      <c r="BL37" s="296"/>
      <c r="BM37" s="105">
        <f>BL37</f>
        <v>0</v>
      </c>
      <c r="BN37" s="105">
        <f>BL37</f>
        <v>0</v>
      </c>
      <c r="BQ37" s="296"/>
      <c r="BR37" s="105">
        <f>BQ37</f>
        <v>0</v>
      </c>
      <c r="BS37" s="105">
        <f>BQ37</f>
        <v>0</v>
      </c>
      <c r="BV37" s="296"/>
      <c r="BW37" s="105">
        <f>BV37</f>
        <v>0</v>
      </c>
      <c r="BX37" s="105">
        <f>BV37</f>
        <v>0</v>
      </c>
      <c r="CA37" s="296"/>
      <c r="CB37" s="105">
        <f>CA37</f>
        <v>0</v>
      </c>
      <c r="CC37" s="105">
        <f>CA37</f>
        <v>0</v>
      </c>
      <c r="CF37" s="296"/>
      <c r="CG37" s="105">
        <f>CF37</f>
        <v>0</v>
      </c>
      <c r="CH37" s="105">
        <f>CF37</f>
        <v>0</v>
      </c>
      <c r="CK37" s="296"/>
      <c r="CL37" s="105">
        <f>CK37</f>
        <v>0</v>
      </c>
      <c r="CM37" s="105">
        <f>CK37</f>
        <v>0</v>
      </c>
      <c r="CP37" s="296"/>
      <c r="CQ37" s="105">
        <f>CP37</f>
        <v>0</v>
      </c>
      <c r="CR37" s="105">
        <f>CP37</f>
        <v>0</v>
      </c>
      <c r="CU37" s="296"/>
      <c r="CV37" s="105">
        <f>CU37</f>
        <v>0</v>
      </c>
      <c r="CW37" s="105">
        <f>CU37</f>
        <v>0</v>
      </c>
    </row>
    <row r="38" spans="1:102" ht="12.75" customHeight="1" x14ac:dyDescent="0.15">
      <c r="E38" s="105"/>
      <c r="F38" s="105">
        <f>IF(D37="○",D37&amp;D40&amp;"年："&amp;E40&amp;"（"&amp;F40&amp;"）",D37)</f>
        <v>0</v>
      </c>
      <c r="J38" s="105"/>
      <c r="K38" s="105">
        <f>IF(I37="○",I37&amp;I40&amp;"年："&amp;J40&amp;"（"&amp;K40&amp;"）",I37)</f>
        <v>0</v>
      </c>
      <c r="O38" s="105"/>
      <c r="P38" s="105">
        <f>IF(N37="○",N37&amp;N40&amp;"年："&amp;O40&amp;"（"&amp;P40&amp;"）",N37)</f>
        <v>0</v>
      </c>
      <c r="U38" s="105">
        <f>IF(S37="○",S37&amp;S40&amp;"年："&amp;T40&amp;"（"&amp;U40&amp;"）",S37)</f>
        <v>0</v>
      </c>
      <c r="Z38" s="105">
        <f>IF(X37="○",X37&amp;X40&amp;"年："&amp;Y40&amp;"（"&amp;Z40&amp;"）",X37)</f>
        <v>0</v>
      </c>
      <c r="AE38" s="105">
        <f>IF(AC37="○",AC37&amp;AC40&amp;"年："&amp;AD40&amp;"（"&amp;AE40&amp;"）",AC37)</f>
        <v>0</v>
      </c>
      <c r="AJ38" s="105">
        <f>IF(AH37="○",AH37&amp;AH40&amp;"年："&amp;AI40&amp;"（"&amp;AJ40&amp;"）",AH37)</f>
        <v>0</v>
      </c>
      <c r="AO38" s="105">
        <f>IF(AM37="○",AM37&amp;AM40&amp;"年："&amp;AN40&amp;"（"&amp;AO40&amp;"）",AM37)</f>
        <v>0</v>
      </c>
      <c r="AT38" s="105">
        <f>IF(AR37="○",AR37&amp;AR40&amp;"年："&amp;AS40&amp;"（"&amp;AT40&amp;"）",AR37)</f>
        <v>0</v>
      </c>
      <c r="AY38" s="105">
        <f>IF(AW37="○",AW37&amp;AW40&amp;"年："&amp;AX40&amp;"（"&amp;AY40&amp;"）",AW37)</f>
        <v>0</v>
      </c>
      <c r="BD38" s="105">
        <f>IF(BB37="○",BB37&amp;BB40&amp;"年："&amp;BC40&amp;"（"&amp;BD40&amp;"）",BB37)</f>
        <v>0</v>
      </c>
      <c r="BI38" s="105">
        <f>IF(BG37="○",BG37&amp;BG40&amp;"年："&amp;BH40&amp;"（"&amp;BI40&amp;"）",BG37)</f>
        <v>0</v>
      </c>
      <c r="BN38" s="105">
        <f>IF(BL37="○",BL37&amp;BL40&amp;"年："&amp;BM40&amp;"（"&amp;BN40&amp;"）",BL37)</f>
        <v>0</v>
      </c>
      <c r="BS38" s="105">
        <f>IF(BQ37="○",BQ37&amp;BQ40&amp;"年："&amp;BR40&amp;"（"&amp;BS40&amp;"）",BQ37)</f>
        <v>0</v>
      </c>
      <c r="BX38" s="105">
        <f>IF(BV37="○",BV37&amp;BV40&amp;"年："&amp;BW40&amp;"（"&amp;BX40&amp;"）",BV37)</f>
        <v>0</v>
      </c>
      <c r="CC38" s="105">
        <f>IF(CA37="○",CA37&amp;CA40&amp;"年："&amp;CB40&amp;"（"&amp;CC40&amp;"）",CA37)</f>
        <v>0</v>
      </c>
      <c r="CH38" s="105">
        <f>IF(CF37="○",CF37&amp;CF40&amp;"年："&amp;CG40&amp;"（"&amp;CH40&amp;"）",CF37)</f>
        <v>0</v>
      </c>
      <c r="CM38" s="105">
        <f>IF(CK37="○",CK37&amp;CK40&amp;"年："&amp;CL40&amp;"（"&amp;CM40&amp;"）",CK37)</f>
        <v>0</v>
      </c>
      <c r="CR38" s="105">
        <f>IF(CP37="○",CP37&amp;CP40&amp;"年："&amp;CQ40&amp;"（"&amp;CR40&amp;"）",CP37)</f>
        <v>0</v>
      </c>
      <c r="CW38" s="105">
        <f>IF(CU37="○",CU37&amp;CU40&amp;"年："&amp;CV40&amp;"（"&amp;CW40&amp;"）",CU37)</f>
        <v>0</v>
      </c>
    </row>
    <row r="39" spans="1:102" x14ac:dyDescent="0.15">
      <c r="C39" s="106"/>
      <c r="D39" s="103" t="s">
        <v>228</v>
      </c>
      <c r="E39" s="107" t="s">
        <v>227</v>
      </c>
      <c r="F39" s="70" t="s">
        <v>235</v>
      </c>
      <c r="H39" s="106"/>
      <c r="I39" s="103" t="s">
        <v>228</v>
      </c>
      <c r="J39" s="107" t="s">
        <v>227</v>
      </c>
      <c r="K39" s="70" t="s">
        <v>235</v>
      </c>
      <c r="M39" s="106"/>
      <c r="N39" s="103" t="s">
        <v>228</v>
      </c>
      <c r="O39" s="107" t="s">
        <v>227</v>
      </c>
      <c r="P39" s="70" t="s">
        <v>235</v>
      </c>
      <c r="R39" s="106"/>
      <c r="S39" s="103" t="s">
        <v>228</v>
      </c>
      <c r="T39" s="107" t="s">
        <v>227</v>
      </c>
      <c r="U39" s="70" t="s">
        <v>235</v>
      </c>
      <c r="W39" s="106"/>
      <c r="X39" s="103" t="s">
        <v>228</v>
      </c>
      <c r="Y39" s="107" t="s">
        <v>227</v>
      </c>
      <c r="Z39" s="70" t="s">
        <v>235</v>
      </c>
      <c r="AB39" s="106"/>
      <c r="AC39" s="103" t="s">
        <v>228</v>
      </c>
      <c r="AD39" s="107" t="s">
        <v>227</v>
      </c>
      <c r="AE39" s="70" t="s">
        <v>235</v>
      </c>
      <c r="AG39" s="106"/>
      <c r="AH39" s="103" t="s">
        <v>228</v>
      </c>
      <c r="AI39" s="107" t="s">
        <v>227</v>
      </c>
      <c r="AJ39" s="70" t="s">
        <v>235</v>
      </c>
      <c r="AL39" s="106"/>
      <c r="AM39" s="103" t="s">
        <v>228</v>
      </c>
      <c r="AN39" s="107" t="s">
        <v>227</v>
      </c>
      <c r="AO39" s="70" t="s">
        <v>235</v>
      </c>
      <c r="AQ39" s="106"/>
      <c r="AR39" s="103" t="s">
        <v>228</v>
      </c>
      <c r="AS39" s="107" t="s">
        <v>227</v>
      </c>
      <c r="AT39" s="70" t="s">
        <v>235</v>
      </c>
      <c r="AV39" s="106"/>
      <c r="AW39" s="103" t="s">
        <v>228</v>
      </c>
      <c r="AX39" s="107" t="s">
        <v>227</v>
      </c>
      <c r="AY39" s="70" t="s">
        <v>235</v>
      </c>
      <c r="BA39" s="106"/>
      <c r="BB39" s="103" t="s">
        <v>228</v>
      </c>
      <c r="BC39" s="107" t="s">
        <v>227</v>
      </c>
      <c r="BD39" s="70" t="s">
        <v>235</v>
      </c>
      <c r="BF39" s="106"/>
      <c r="BG39" s="103" t="s">
        <v>228</v>
      </c>
      <c r="BH39" s="107" t="s">
        <v>227</v>
      </c>
      <c r="BI39" s="70" t="s">
        <v>235</v>
      </c>
      <c r="BK39" s="106"/>
      <c r="BL39" s="103" t="s">
        <v>228</v>
      </c>
      <c r="BM39" s="107" t="s">
        <v>227</v>
      </c>
      <c r="BN39" s="70" t="s">
        <v>235</v>
      </c>
      <c r="BP39" s="106"/>
      <c r="BQ39" s="103" t="s">
        <v>228</v>
      </c>
      <c r="BR39" s="107" t="s">
        <v>227</v>
      </c>
      <c r="BS39" s="70" t="s">
        <v>235</v>
      </c>
      <c r="BU39" s="106"/>
      <c r="BV39" s="103" t="s">
        <v>228</v>
      </c>
      <c r="BW39" s="107" t="s">
        <v>227</v>
      </c>
      <c r="BX39" s="70" t="s">
        <v>235</v>
      </c>
      <c r="BZ39" s="106"/>
      <c r="CA39" s="103" t="s">
        <v>228</v>
      </c>
      <c r="CB39" s="107" t="s">
        <v>227</v>
      </c>
      <c r="CC39" s="70" t="s">
        <v>235</v>
      </c>
      <c r="CE39" s="106"/>
      <c r="CF39" s="103" t="s">
        <v>228</v>
      </c>
      <c r="CG39" s="107" t="s">
        <v>227</v>
      </c>
      <c r="CH39" s="70" t="s">
        <v>235</v>
      </c>
      <c r="CJ39" s="106"/>
      <c r="CK39" s="103" t="s">
        <v>228</v>
      </c>
      <c r="CL39" s="107" t="s">
        <v>227</v>
      </c>
      <c r="CM39" s="70" t="s">
        <v>235</v>
      </c>
      <c r="CO39" s="106"/>
      <c r="CP39" s="103" t="s">
        <v>228</v>
      </c>
      <c r="CQ39" s="107" t="s">
        <v>227</v>
      </c>
      <c r="CR39" s="70" t="s">
        <v>235</v>
      </c>
      <c r="CT39" s="106"/>
      <c r="CU39" s="103" t="s">
        <v>228</v>
      </c>
      <c r="CV39" s="107" t="s">
        <v>227</v>
      </c>
      <c r="CW39" s="70" t="s">
        <v>235</v>
      </c>
    </row>
    <row r="40" spans="1:102" ht="67.5" customHeight="1" x14ac:dyDescent="0.15">
      <c r="C40" s="106"/>
      <c r="D40" s="305"/>
      <c r="E40" s="306"/>
      <c r="F40" s="307"/>
      <c r="H40" s="106"/>
      <c r="I40" s="305"/>
      <c r="J40" s="306"/>
      <c r="K40" s="307"/>
      <c r="M40" s="106"/>
      <c r="N40" s="305"/>
      <c r="O40" s="306"/>
      <c r="P40" s="307"/>
      <c r="R40" s="106"/>
      <c r="S40" s="305"/>
      <c r="T40" s="306"/>
      <c r="U40" s="307"/>
      <c r="W40" s="106"/>
      <c r="X40" s="305"/>
      <c r="Y40" s="306"/>
      <c r="Z40" s="307"/>
      <c r="AB40" s="106"/>
      <c r="AC40" s="305"/>
      <c r="AD40" s="306"/>
      <c r="AE40" s="307"/>
      <c r="AG40" s="106"/>
      <c r="AH40" s="305"/>
      <c r="AI40" s="306"/>
      <c r="AJ40" s="307"/>
      <c r="AL40" s="106"/>
      <c r="AM40" s="305"/>
      <c r="AN40" s="306"/>
      <c r="AO40" s="307"/>
      <c r="AQ40" s="106"/>
      <c r="AR40" s="305"/>
      <c r="AS40" s="306"/>
      <c r="AT40" s="307"/>
      <c r="AV40" s="106"/>
      <c r="AW40" s="305"/>
      <c r="AX40" s="306"/>
      <c r="AY40" s="307"/>
      <c r="BA40" s="106"/>
      <c r="BB40" s="305"/>
      <c r="BC40" s="306"/>
      <c r="BD40" s="307"/>
      <c r="BF40" s="106"/>
      <c r="BG40" s="305"/>
      <c r="BH40" s="306"/>
      <c r="BI40" s="307"/>
      <c r="BK40" s="106"/>
      <c r="BL40" s="305"/>
      <c r="BM40" s="306"/>
      <c r="BN40" s="307"/>
      <c r="BP40" s="106"/>
      <c r="BQ40" s="305"/>
      <c r="BR40" s="306"/>
      <c r="BS40" s="307"/>
      <c r="BU40" s="106"/>
      <c r="BV40" s="305"/>
      <c r="BW40" s="306"/>
      <c r="BX40" s="307"/>
      <c r="BZ40" s="106"/>
      <c r="CA40" s="305"/>
      <c r="CB40" s="306"/>
      <c r="CC40" s="307"/>
      <c r="CE40" s="106"/>
      <c r="CF40" s="305"/>
      <c r="CG40" s="306"/>
      <c r="CH40" s="307"/>
      <c r="CJ40" s="106"/>
      <c r="CK40" s="305"/>
      <c r="CL40" s="306"/>
      <c r="CM40" s="307"/>
      <c r="CO40" s="106"/>
      <c r="CP40" s="305"/>
      <c r="CQ40" s="306"/>
      <c r="CR40" s="307"/>
      <c r="CT40" s="106"/>
      <c r="CU40" s="305"/>
      <c r="CV40" s="306"/>
      <c r="CW40" s="307"/>
    </row>
    <row r="42" spans="1:102" ht="27" customHeight="1" x14ac:dyDescent="0.15">
      <c r="A42" s="118">
        <v>9</v>
      </c>
      <c r="B42" s="118" t="s">
        <v>234</v>
      </c>
      <c r="D42" s="296"/>
      <c r="E42" s="105">
        <f>COUNTA(D44:D53)</f>
        <v>0</v>
      </c>
      <c r="F42" s="105" t="str">
        <f>IF(D42="","",D$42&amp;CHAR(10)&amp;IF(G53="","",G53)&amp;IF(G53="",D54,CHAR(10)&amp;D54))</f>
        <v/>
      </c>
      <c r="I42" s="296"/>
      <c r="J42" s="105">
        <f>COUNTA(I44:I53)</f>
        <v>0</v>
      </c>
      <c r="K42" s="417" t="str">
        <f>IF(I42="","",I$42&amp;CHAR(10)&amp;IF(L53="","",L53)&amp;IF(L53="",I54,CHAR(10)&amp;I54))</f>
        <v/>
      </c>
      <c r="N42" s="296"/>
      <c r="O42" s="105">
        <f>COUNTA(N44:N53)</f>
        <v>0</v>
      </c>
      <c r="P42" s="105" t="str">
        <f>IF(N42="","",N$42&amp;CHAR(10)&amp;IF(Q53="","",Q53)&amp;IF(Q53="",N54,CHAR(10)&amp;N54))</f>
        <v/>
      </c>
      <c r="S42" s="296"/>
      <c r="T42" s="105">
        <f>COUNTA(S44:S53)</f>
        <v>0</v>
      </c>
      <c r="U42" s="105" t="str">
        <f>IF(S42="","",S$42&amp;CHAR(10)&amp;IF(V53="","",V53)&amp;IF(V53="",S54,CHAR(10)&amp;S54))</f>
        <v/>
      </c>
      <c r="X42" s="296"/>
      <c r="Y42" s="105">
        <f>COUNTA(X44:X53)</f>
        <v>0</v>
      </c>
      <c r="Z42" s="105" t="str">
        <f>IF(X42="","",X$42&amp;CHAR(10)&amp;IF(AA53="","",AA53)&amp;IF(AA53="",X54,CHAR(10)&amp;X54))</f>
        <v/>
      </c>
      <c r="AC42" s="296"/>
      <c r="AD42" s="105">
        <f>COUNTA(AC44:AC53)</f>
        <v>0</v>
      </c>
      <c r="AE42" s="105" t="str">
        <f>IF(AC42="","",AC$42&amp;CHAR(10)&amp;IF(AF53="","",AF53)&amp;IF(AF53="",AC54,CHAR(10)&amp;AC54))</f>
        <v/>
      </c>
      <c r="AH42" s="296"/>
      <c r="AI42" s="105">
        <f>COUNTA(AH44:AH53)</f>
        <v>0</v>
      </c>
      <c r="AJ42" s="105" t="str">
        <f>IF(AH42="","",AH$42&amp;CHAR(10)&amp;IF(AK53="","",AK53)&amp;IF(AK53="",AH54,CHAR(10)&amp;AH54))</f>
        <v/>
      </c>
      <c r="AM42" s="296"/>
      <c r="AN42" s="105">
        <f>COUNTA(AM44:AM53)</f>
        <v>0</v>
      </c>
      <c r="AO42" s="105" t="str">
        <f>IF(AM42="","",AM$42&amp;CHAR(10)&amp;IF(AP53="","",AP53)&amp;IF(AP53="",AM54,CHAR(10)&amp;AM54))</f>
        <v/>
      </c>
      <c r="AR42" s="296"/>
      <c r="AS42" s="105">
        <f>COUNTA(AR44:AR53)</f>
        <v>0</v>
      </c>
      <c r="AT42" s="105" t="str">
        <f>IF(AR42="","",AR$42&amp;CHAR(10)&amp;IF(AU53="","",AU53)&amp;IF(AU53="",AR54,CHAR(10)&amp;AR54))</f>
        <v/>
      </c>
      <c r="AU42" s="436"/>
      <c r="AW42" s="296"/>
      <c r="AX42" s="105">
        <f>COUNTA(AW44:AW53)</f>
        <v>0</v>
      </c>
      <c r="AY42" s="105" t="str">
        <f>IF(AW42="","",AW$42&amp;CHAR(10)&amp;IF(AZ53="","",AZ53)&amp;IF(AZ53="",AW54,CHAR(10)&amp;AW54))</f>
        <v/>
      </c>
      <c r="BB42" s="296"/>
      <c r="BC42" s="105">
        <f>COUNTA(BB44:BB53)</f>
        <v>0</v>
      </c>
      <c r="BD42" s="105" t="str">
        <f>IF(BB42="","",BB$42&amp;CHAR(10)&amp;IF(BE53="","",BE53)&amp;IF(BE53="",BB54,CHAR(10)&amp;BB54))</f>
        <v/>
      </c>
      <c r="BG42" s="296"/>
      <c r="BH42" s="105">
        <f>COUNTA(BG44:BG53)</f>
        <v>0</v>
      </c>
      <c r="BI42" s="105" t="str">
        <f>IF(BG42="","",BG$42&amp;CHAR(10)&amp;IF(BJ53="","",BJ53)&amp;IF(BJ53="",BG54,CHAR(10)&amp;BG54))</f>
        <v/>
      </c>
      <c r="BL42" s="296"/>
      <c r="BM42" s="105">
        <f>COUNTA(BL44:BL53)</f>
        <v>0</v>
      </c>
      <c r="BN42" s="105" t="str">
        <f>IF(BL42="","",BL$42&amp;CHAR(10)&amp;IF(BO53="","",BO53)&amp;IF(BO53="",BL54,CHAR(10)&amp;BL54))</f>
        <v/>
      </c>
      <c r="BQ42" s="296"/>
      <c r="BR42" s="105">
        <f>COUNTA(BQ44:BQ53)</f>
        <v>0</v>
      </c>
      <c r="BS42" s="105" t="str">
        <f>IF(BQ42="","",BQ$42&amp;CHAR(10)&amp;IF(BT53="","",BT53)&amp;IF(BT53="",BQ54,CHAR(10)&amp;BQ54))</f>
        <v/>
      </c>
      <c r="BV42" s="296"/>
      <c r="BW42" s="105">
        <f>COUNTA(BV44:BV53)</f>
        <v>0</v>
      </c>
      <c r="BX42" s="105" t="str">
        <f>IF(BV42="","",BV$42&amp;CHAR(10)&amp;IF(BY53="","",BY53)&amp;IF(BY53="",BV54,CHAR(10)&amp;BV54))</f>
        <v/>
      </c>
      <c r="CA42" s="296"/>
      <c r="CB42" s="105">
        <f>COUNTA(CA44:CA53)</f>
        <v>0</v>
      </c>
      <c r="CC42" s="105" t="str">
        <f>IF(CA42="","",CA$42&amp;CHAR(10)&amp;IF(CD53="","",CD53)&amp;IF(CD53="",CA54,CHAR(10)&amp;CA54))</f>
        <v/>
      </c>
      <c r="CF42" s="296"/>
      <c r="CG42" s="105">
        <f>COUNTA(CF44:CF53)</f>
        <v>0</v>
      </c>
      <c r="CH42" s="105" t="str">
        <f>IF(CF42="","",CF$42&amp;CHAR(10)&amp;IF(CI53="","",CI53)&amp;IF(CI53="",CF54,CHAR(10)&amp;CF54))</f>
        <v/>
      </c>
      <c r="CK42" s="296"/>
      <c r="CL42" s="105">
        <f>COUNTA(CK44:CK53)</f>
        <v>0</v>
      </c>
      <c r="CM42" s="105" t="str">
        <f>IF(CK42="","",CK$42&amp;CHAR(10)&amp;IF(CN53="","",CN53)&amp;IF(CN53="",CK54,CHAR(10)&amp;CK54))</f>
        <v/>
      </c>
      <c r="CP42" s="296"/>
      <c r="CQ42" s="105">
        <f>COUNTA(CP44:CP53)</f>
        <v>0</v>
      </c>
      <c r="CR42" s="105" t="str">
        <f>IF(CP42="","",CP$42&amp;CHAR(10)&amp;IF(CS53="","",CS53)&amp;IF(CS53="",CP54,CHAR(10)&amp;CP54))</f>
        <v/>
      </c>
      <c r="CU42" s="296"/>
      <c r="CV42" s="105">
        <f>COUNTA(CU44:CU53)</f>
        <v>0</v>
      </c>
      <c r="CW42" s="105" t="str">
        <f>IF(CU42="","",CU$42&amp;CHAR(10)&amp;IF(CX53="","",CX53)&amp;IF(CX53="",CU54,CHAR(10)&amp;CU54))</f>
        <v/>
      </c>
    </row>
    <row r="43" spans="1:102" x14ac:dyDescent="0.15">
      <c r="D43" s="105"/>
      <c r="I43" s="105">
        <f>COUNTIF(I44:I53,"●")</f>
        <v>0</v>
      </c>
      <c r="N43" s="105">
        <f>COUNTIF(N44:N53,"●")</f>
        <v>0</v>
      </c>
      <c r="S43" s="105">
        <f>COUNTIF(S44:S53,"●")</f>
        <v>0</v>
      </c>
      <c r="X43" s="105">
        <f>COUNTIF(X44:X53,"●")</f>
        <v>0</v>
      </c>
      <c r="AC43" s="105">
        <f>COUNTIF(AC44:AC53,"●")</f>
        <v>0</v>
      </c>
      <c r="AH43" s="105">
        <f>COUNTIF(AH44:AH53,"●")</f>
        <v>0</v>
      </c>
      <c r="AM43" s="105">
        <f>COUNTIF(AM44:AM53,"●")</f>
        <v>0</v>
      </c>
      <c r="AR43" s="105">
        <f>COUNTIF(AR44:AR53,"●")</f>
        <v>0</v>
      </c>
      <c r="AW43" s="105">
        <f>COUNTIF(AW44:AW53,"●")</f>
        <v>0</v>
      </c>
      <c r="BB43" s="105">
        <f>COUNTIF(BB44:BB53,"●")</f>
        <v>0</v>
      </c>
      <c r="BG43" s="105">
        <f>COUNTIF(BG44:BG53,"●")</f>
        <v>0</v>
      </c>
      <c r="BL43" s="105">
        <f>COUNTIF(BL44:BL53,"●")</f>
        <v>0</v>
      </c>
      <c r="BQ43" s="105">
        <f>COUNTIF(BQ44:BQ53,"●")</f>
        <v>0</v>
      </c>
      <c r="BV43" s="105">
        <f>COUNTIF(BV44:BV53,"●")</f>
        <v>0</v>
      </c>
      <c r="CA43" s="105">
        <f>COUNTIF(CA44:CA53,"●")</f>
        <v>0</v>
      </c>
      <c r="CF43" s="105">
        <f>COUNTIF(CF44:CF53,"●")</f>
        <v>0</v>
      </c>
      <c r="CK43" s="105">
        <f>COUNTIF(CK44:CK53,"●")</f>
        <v>0</v>
      </c>
      <c r="CP43" s="105">
        <f>COUNTIF(CP44:CP53,"●")</f>
        <v>0</v>
      </c>
      <c r="CU43" s="105">
        <f>COUNTIF(CU44:CU53,"●")</f>
        <v>0</v>
      </c>
    </row>
    <row r="44" spans="1:102" ht="24" customHeight="1" x14ac:dyDescent="0.15">
      <c r="B44" s="104"/>
      <c r="C44" s="106" t="s">
        <v>242</v>
      </c>
      <c r="D44" s="762"/>
      <c r="E44" s="763"/>
      <c r="F44" s="764"/>
      <c r="G44" s="105" t="str">
        <f>IF(D44="","",D44)</f>
        <v/>
      </c>
      <c r="H44" s="106" t="s">
        <v>305</v>
      </c>
      <c r="I44" s="762"/>
      <c r="J44" s="763"/>
      <c r="K44" s="764"/>
      <c r="L44" s="417" t="str">
        <f>IF(I44="","",I44)</f>
        <v/>
      </c>
      <c r="M44" s="106" t="s">
        <v>305</v>
      </c>
      <c r="N44" s="762"/>
      <c r="O44" s="763"/>
      <c r="P44" s="764"/>
      <c r="Q44" s="105" t="str">
        <f>IF(N44="","",N44)</f>
        <v/>
      </c>
      <c r="R44" s="106" t="s">
        <v>305</v>
      </c>
      <c r="S44" s="762"/>
      <c r="T44" s="763"/>
      <c r="U44" s="764"/>
      <c r="V44" s="105" t="str">
        <f>IF(S44="","",S44)</f>
        <v/>
      </c>
      <c r="W44" s="106" t="s">
        <v>305</v>
      </c>
      <c r="X44" s="762"/>
      <c r="Y44" s="763"/>
      <c r="Z44" s="764"/>
      <c r="AA44" s="105" t="str">
        <f>IF(X44="","",X44)</f>
        <v/>
      </c>
      <c r="AB44" s="106" t="s">
        <v>305</v>
      </c>
      <c r="AC44" s="762"/>
      <c r="AD44" s="763"/>
      <c r="AE44" s="764"/>
      <c r="AF44" s="105" t="str">
        <f>IF(AC44="","",AC44)</f>
        <v/>
      </c>
      <c r="AG44" s="106" t="s">
        <v>305</v>
      </c>
      <c r="AH44" s="762"/>
      <c r="AI44" s="763"/>
      <c r="AJ44" s="764"/>
      <c r="AK44" s="105" t="str">
        <f>IF(AH44="","",AH44)</f>
        <v/>
      </c>
      <c r="AL44" s="106" t="s">
        <v>305</v>
      </c>
      <c r="AM44" s="762"/>
      <c r="AN44" s="763"/>
      <c r="AO44" s="764"/>
      <c r="AP44" s="105" t="str">
        <f>IF(AM44="","",AM44)</f>
        <v/>
      </c>
      <c r="AQ44" s="106" t="s">
        <v>305</v>
      </c>
      <c r="AR44" s="762"/>
      <c r="AS44" s="763"/>
      <c r="AT44" s="764"/>
      <c r="AU44" s="105" t="str">
        <f>IF(AR44="","",AR44)</f>
        <v/>
      </c>
      <c r="AV44" s="106" t="s">
        <v>305</v>
      </c>
      <c r="AW44" s="762"/>
      <c r="AX44" s="763"/>
      <c r="AY44" s="764"/>
      <c r="AZ44" s="105" t="str">
        <f>IF(AW44="","",AW44)</f>
        <v/>
      </c>
      <c r="BA44" s="106" t="s">
        <v>305</v>
      </c>
      <c r="BB44" s="762"/>
      <c r="BC44" s="763"/>
      <c r="BD44" s="764"/>
      <c r="BE44" s="105" t="str">
        <f>IF(BB44="","",BB44)</f>
        <v/>
      </c>
      <c r="BF44" s="106" t="s">
        <v>305</v>
      </c>
      <c r="BG44" s="762"/>
      <c r="BH44" s="763"/>
      <c r="BI44" s="764"/>
      <c r="BJ44" s="105" t="str">
        <f>IF(BG44="","",BG44)</f>
        <v/>
      </c>
      <c r="BK44" s="106" t="s">
        <v>305</v>
      </c>
      <c r="BL44" s="762"/>
      <c r="BM44" s="763"/>
      <c r="BN44" s="764"/>
      <c r="BO44" s="105" t="str">
        <f>IF(BL44="","",BL44)</f>
        <v/>
      </c>
      <c r="BP44" s="106" t="s">
        <v>305</v>
      </c>
      <c r="BQ44" s="762"/>
      <c r="BR44" s="763"/>
      <c r="BS44" s="764"/>
      <c r="BT44" s="105" t="str">
        <f>IF(BQ44="","",BQ44)</f>
        <v/>
      </c>
      <c r="BU44" s="106" t="s">
        <v>305</v>
      </c>
      <c r="BV44" s="762"/>
      <c r="BW44" s="763"/>
      <c r="BX44" s="764"/>
      <c r="BY44" s="105" t="str">
        <f>IF(BV44="","",BV44)</f>
        <v/>
      </c>
      <c r="BZ44" s="106" t="s">
        <v>305</v>
      </c>
      <c r="CA44" s="762"/>
      <c r="CB44" s="763"/>
      <c r="CC44" s="764"/>
      <c r="CD44" s="105" t="str">
        <f>IF(CA44="","",CA44)</f>
        <v/>
      </c>
      <c r="CE44" s="106" t="s">
        <v>305</v>
      </c>
      <c r="CF44" s="762"/>
      <c r="CG44" s="763"/>
      <c r="CH44" s="764"/>
      <c r="CI44" s="105" t="str">
        <f>IF(CF44="","",CF44)</f>
        <v/>
      </c>
      <c r="CJ44" s="106" t="s">
        <v>305</v>
      </c>
      <c r="CK44" s="762"/>
      <c r="CL44" s="763"/>
      <c r="CM44" s="764"/>
      <c r="CN44" s="105" t="str">
        <f>IF(CK44="","",CK44)</f>
        <v/>
      </c>
      <c r="CO44" s="106" t="s">
        <v>305</v>
      </c>
      <c r="CP44" s="762"/>
      <c r="CQ44" s="763"/>
      <c r="CR44" s="764"/>
      <c r="CS44" s="105" t="str">
        <f>IF(CP44="","",CP44)</f>
        <v/>
      </c>
      <c r="CT44" s="106" t="s">
        <v>305</v>
      </c>
      <c r="CU44" s="762"/>
      <c r="CV44" s="763"/>
      <c r="CW44" s="764"/>
      <c r="CX44" s="105" t="str">
        <f>IF(CU44="","",CU44)</f>
        <v/>
      </c>
    </row>
    <row r="45" spans="1:102" ht="24" customHeight="1" x14ac:dyDescent="0.15">
      <c r="B45" s="104"/>
      <c r="C45" s="106" t="s">
        <v>241</v>
      </c>
      <c r="D45" s="765"/>
      <c r="E45" s="766"/>
      <c r="F45" s="767"/>
      <c r="G45" s="105" t="str">
        <f>IF(G44="","",IF(D45="",G44,G44&amp;CHAR(10)&amp;D45))</f>
        <v/>
      </c>
      <c r="H45" s="106" t="s">
        <v>306</v>
      </c>
      <c r="I45" s="765"/>
      <c r="J45" s="766"/>
      <c r="K45" s="767"/>
      <c r="L45" s="417" t="str">
        <f>IF(L44="","",IF(I45="",L44,L44&amp;CHAR(10)&amp;I45))</f>
        <v/>
      </c>
      <c r="M45" s="106" t="s">
        <v>306</v>
      </c>
      <c r="N45" s="765"/>
      <c r="O45" s="766"/>
      <c r="P45" s="767"/>
      <c r="Q45" s="105" t="str">
        <f>IF(Q44="","",IF(N45="",Q44,Q44&amp;CHAR(10)&amp;N45))</f>
        <v/>
      </c>
      <c r="R45" s="106" t="s">
        <v>306</v>
      </c>
      <c r="S45" s="765"/>
      <c r="T45" s="766"/>
      <c r="U45" s="767"/>
      <c r="V45" s="105" t="str">
        <f>IF(V44="","",IF(S45="",V44,V44&amp;CHAR(10)&amp;S45))</f>
        <v/>
      </c>
      <c r="W45" s="106" t="s">
        <v>306</v>
      </c>
      <c r="X45" s="765"/>
      <c r="Y45" s="766"/>
      <c r="Z45" s="767"/>
      <c r="AA45" s="105" t="str">
        <f>IF(AA44="","",IF(X45="",AA44,AA44&amp;CHAR(10)&amp;X45))</f>
        <v/>
      </c>
      <c r="AB45" s="106" t="s">
        <v>306</v>
      </c>
      <c r="AC45" s="765"/>
      <c r="AD45" s="766"/>
      <c r="AE45" s="767"/>
      <c r="AF45" s="105" t="str">
        <f>IF(AF44="","",IF(AC45="",AF44,AF44&amp;CHAR(10)&amp;AC45))</f>
        <v/>
      </c>
      <c r="AG45" s="106" t="s">
        <v>306</v>
      </c>
      <c r="AH45" s="765"/>
      <c r="AI45" s="766"/>
      <c r="AJ45" s="767"/>
      <c r="AK45" s="105" t="str">
        <f>IF(AK44="","",IF(AH45="",AK44,AK44&amp;CHAR(10)&amp;AH45))</f>
        <v/>
      </c>
      <c r="AL45" s="106" t="s">
        <v>306</v>
      </c>
      <c r="AM45" s="765"/>
      <c r="AN45" s="766"/>
      <c r="AO45" s="767"/>
      <c r="AP45" s="105" t="str">
        <f>IF(AP44="","",IF(AM45="",AP44,AP44&amp;CHAR(10)&amp;AM45))</f>
        <v/>
      </c>
      <c r="AQ45" s="106" t="s">
        <v>306</v>
      </c>
      <c r="AR45" s="765"/>
      <c r="AS45" s="766"/>
      <c r="AT45" s="767"/>
      <c r="AU45" s="105" t="str">
        <f>IF(AU44="","",IF(AR45="",AU44,AU44&amp;CHAR(10)&amp;AR45))</f>
        <v/>
      </c>
      <c r="AV45" s="106" t="s">
        <v>306</v>
      </c>
      <c r="AW45" s="765"/>
      <c r="AX45" s="766"/>
      <c r="AY45" s="767"/>
      <c r="AZ45" s="105" t="str">
        <f>IF(AZ44="","",IF(AW45="",AZ44,AZ44&amp;CHAR(10)&amp;AW45))</f>
        <v/>
      </c>
      <c r="BA45" s="106" t="s">
        <v>306</v>
      </c>
      <c r="BB45" s="765"/>
      <c r="BC45" s="766"/>
      <c r="BD45" s="767"/>
      <c r="BE45" s="105" t="str">
        <f>IF(BE44="","",IF(BB45="",BE44,BE44&amp;CHAR(10)&amp;BB45))</f>
        <v/>
      </c>
      <c r="BF45" s="106" t="s">
        <v>306</v>
      </c>
      <c r="BG45" s="765"/>
      <c r="BH45" s="766"/>
      <c r="BI45" s="767"/>
      <c r="BJ45" s="105" t="str">
        <f>IF(BJ44="","",IF(BG45="",BJ44,BJ44&amp;CHAR(10)&amp;BG45))</f>
        <v/>
      </c>
      <c r="BK45" s="106" t="s">
        <v>306</v>
      </c>
      <c r="BL45" s="765"/>
      <c r="BM45" s="766"/>
      <c r="BN45" s="767"/>
      <c r="BO45" s="105" t="str">
        <f>IF(BO44="","",IF(BL45="",BO44,BO44&amp;CHAR(10)&amp;BL45))</f>
        <v/>
      </c>
      <c r="BP45" s="106" t="s">
        <v>306</v>
      </c>
      <c r="BQ45" s="765"/>
      <c r="BR45" s="766"/>
      <c r="BS45" s="767"/>
      <c r="BT45" s="105" t="str">
        <f>IF(BT44="","",IF(BQ45="",BT44,BT44&amp;CHAR(10)&amp;BQ45))</f>
        <v/>
      </c>
      <c r="BU45" s="106" t="s">
        <v>306</v>
      </c>
      <c r="BV45" s="765"/>
      <c r="BW45" s="766"/>
      <c r="BX45" s="767"/>
      <c r="BY45" s="105" t="str">
        <f>IF(BY44="","",IF(BV45="",BY44,BY44&amp;CHAR(10)&amp;BV45))</f>
        <v/>
      </c>
      <c r="BZ45" s="106" t="s">
        <v>306</v>
      </c>
      <c r="CA45" s="765"/>
      <c r="CB45" s="766"/>
      <c r="CC45" s="767"/>
      <c r="CD45" s="105" t="str">
        <f>IF(CD44="","",IF(CA45="",CD44,CD44&amp;CHAR(10)&amp;CA45))</f>
        <v/>
      </c>
      <c r="CE45" s="106" t="s">
        <v>306</v>
      </c>
      <c r="CF45" s="765"/>
      <c r="CG45" s="766"/>
      <c r="CH45" s="767"/>
      <c r="CI45" s="105" t="str">
        <f>IF(CI44="","",IF(CF45="",CI44,CI44&amp;CHAR(10)&amp;CF45))</f>
        <v/>
      </c>
      <c r="CJ45" s="106" t="s">
        <v>306</v>
      </c>
      <c r="CK45" s="765"/>
      <c r="CL45" s="766"/>
      <c r="CM45" s="767"/>
      <c r="CN45" s="105" t="str">
        <f>IF(CN44="","",IF(CK45="",CN44,CN44&amp;CHAR(10)&amp;CK45))</f>
        <v/>
      </c>
      <c r="CO45" s="106" t="s">
        <v>306</v>
      </c>
      <c r="CP45" s="765"/>
      <c r="CQ45" s="766"/>
      <c r="CR45" s="767"/>
      <c r="CS45" s="105" t="str">
        <f>IF(CS44="","",IF(CP45="",CS44,CS44&amp;CHAR(10)&amp;CP45))</f>
        <v/>
      </c>
      <c r="CT45" s="106" t="s">
        <v>306</v>
      </c>
      <c r="CU45" s="765"/>
      <c r="CV45" s="766"/>
      <c r="CW45" s="767"/>
      <c r="CX45" s="105" t="str">
        <f>IF(CX44="","",IF(CU45="",CX44,CX44&amp;CHAR(10)&amp;CU45))</f>
        <v/>
      </c>
    </row>
    <row r="46" spans="1:102" ht="24" customHeight="1" x14ac:dyDescent="0.15">
      <c r="B46" s="104"/>
      <c r="C46" s="106" t="s">
        <v>240</v>
      </c>
      <c r="D46" s="765"/>
      <c r="E46" s="766"/>
      <c r="F46" s="767"/>
      <c r="G46" s="105" t="str">
        <f t="shared" ref="G46:G53" si="0">IF(G45="","",IF(D46="",G45,G45&amp;CHAR(10)&amp;D46))</f>
        <v/>
      </c>
      <c r="H46" s="106" t="s">
        <v>307</v>
      </c>
      <c r="I46" s="765"/>
      <c r="J46" s="766"/>
      <c r="K46" s="767"/>
      <c r="L46" s="417" t="str">
        <f t="shared" ref="L46:L53" si="1">IF(L45="","",IF(I46="",L45,L45&amp;CHAR(10)&amp;I46))</f>
        <v/>
      </c>
      <c r="M46" s="106" t="s">
        <v>307</v>
      </c>
      <c r="N46" s="765"/>
      <c r="O46" s="766"/>
      <c r="P46" s="767"/>
      <c r="Q46" s="105" t="str">
        <f t="shared" ref="Q46:Q53" si="2">IF(Q45="","",IF(N46="",Q45,Q45&amp;CHAR(10)&amp;N46))</f>
        <v/>
      </c>
      <c r="R46" s="106" t="s">
        <v>307</v>
      </c>
      <c r="S46" s="765"/>
      <c r="T46" s="766"/>
      <c r="U46" s="767"/>
      <c r="V46" s="105" t="str">
        <f t="shared" ref="V46:V53" si="3">IF(V45="","",IF(S46="",V45,V45&amp;CHAR(10)&amp;S46))</f>
        <v/>
      </c>
      <c r="W46" s="106" t="s">
        <v>307</v>
      </c>
      <c r="X46" s="765"/>
      <c r="Y46" s="766"/>
      <c r="Z46" s="767"/>
      <c r="AA46" s="105" t="str">
        <f t="shared" ref="AA46:AA53" si="4">IF(AA45="","",IF(X46="",AA45,AA45&amp;CHAR(10)&amp;X46))</f>
        <v/>
      </c>
      <c r="AB46" s="106" t="s">
        <v>307</v>
      </c>
      <c r="AC46" s="765"/>
      <c r="AD46" s="766"/>
      <c r="AE46" s="767"/>
      <c r="AF46" s="105" t="str">
        <f t="shared" ref="AF46:AF53" si="5">IF(AF45="","",IF(AC46="",AF45,AF45&amp;CHAR(10)&amp;AC46))</f>
        <v/>
      </c>
      <c r="AG46" s="106" t="s">
        <v>307</v>
      </c>
      <c r="AH46" s="765"/>
      <c r="AI46" s="766"/>
      <c r="AJ46" s="767"/>
      <c r="AK46" s="105" t="str">
        <f t="shared" ref="AK46:AK53" si="6">IF(AK45="","",IF(AH46="",AK45,AK45&amp;CHAR(10)&amp;AH46))</f>
        <v/>
      </c>
      <c r="AL46" s="106" t="s">
        <v>307</v>
      </c>
      <c r="AM46" s="765"/>
      <c r="AN46" s="766"/>
      <c r="AO46" s="767"/>
      <c r="AP46" s="105" t="str">
        <f t="shared" ref="AP46:AP53" si="7">IF(AP45="","",IF(AM46="",AP45,AP45&amp;CHAR(10)&amp;AM46))</f>
        <v/>
      </c>
      <c r="AQ46" s="106" t="s">
        <v>307</v>
      </c>
      <c r="AR46" s="765"/>
      <c r="AS46" s="766"/>
      <c r="AT46" s="767"/>
      <c r="AU46" s="105" t="str">
        <f t="shared" ref="AU46:AU53" si="8">IF(AU45="","",IF(AR46="",AU45,AU45&amp;CHAR(10)&amp;AR46))</f>
        <v/>
      </c>
      <c r="AV46" s="106" t="s">
        <v>307</v>
      </c>
      <c r="AW46" s="765"/>
      <c r="AX46" s="766"/>
      <c r="AY46" s="767"/>
      <c r="AZ46" s="105" t="str">
        <f t="shared" ref="AZ46:AZ53" si="9">IF(AZ45="","",IF(AW46="",AZ45,AZ45&amp;CHAR(10)&amp;AW46))</f>
        <v/>
      </c>
      <c r="BA46" s="106" t="s">
        <v>307</v>
      </c>
      <c r="BB46" s="765"/>
      <c r="BC46" s="766"/>
      <c r="BD46" s="767"/>
      <c r="BE46" s="105" t="str">
        <f t="shared" ref="BE46:BE53" si="10">IF(BE45="","",IF(BB46="",BE45,BE45&amp;CHAR(10)&amp;BB46))</f>
        <v/>
      </c>
      <c r="BF46" s="106" t="s">
        <v>307</v>
      </c>
      <c r="BG46" s="765"/>
      <c r="BH46" s="766"/>
      <c r="BI46" s="767"/>
      <c r="BJ46" s="105" t="str">
        <f t="shared" ref="BJ46:BJ53" si="11">IF(BJ45="","",IF(BG46="",BJ45,BJ45&amp;CHAR(10)&amp;BG46))</f>
        <v/>
      </c>
      <c r="BK46" s="106" t="s">
        <v>307</v>
      </c>
      <c r="BL46" s="765"/>
      <c r="BM46" s="766"/>
      <c r="BN46" s="767"/>
      <c r="BO46" s="105" t="str">
        <f t="shared" ref="BO46:BO53" si="12">IF(BO45="","",IF(BL46="",BO45,BO45&amp;CHAR(10)&amp;BL46))</f>
        <v/>
      </c>
      <c r="BP46" s="106" t="s">
        <v>307</v>
      </c>
      <c r="BQ46" s="765"/>
      <c r="BR46" s="766"/>
      <c r="BS46" s="767"/>
      <c r="BT46" s="105" t="str">
        <f t="shared" ref="BT46:BT53" si="13">IF(BT45="","",IF(BQ46="",BT45,BT45&amp;CHAR(10)&amp;BQ46))</f>
        <v/>
      </c>
      <c r="BU46" s="106" t="s">
        <v>307</v>
      </c>
      <c r="BV46" s="765"/>
      <c r="BW46" s="766"/>
      <c r="BX46" s="767"/>
      <c r="BY46" s="105" t="str">
        <f t="shared" ref="BY46:BY53" si="14">IF(BY45="","",IF(BV46="",BY45,BY45&amp;CHAR(10)&amp;BV46))</f>
        <v/>
      </c>
      <c r="BZ46" s="106" t="s">
        <v>307</v>
      </c>
      <c r="CA46" s="765"/>
      <c r="CB46" s="766"/>
      <c r="CC46" s="767"/>
      <c r="CD46" s="105" t="str">
        <f t="shared" ref="CD46:CD53" si="15">IF(CD45="","",IF(CA46="",CD45,CD45&amp;CHAR(10)&amp;CA46))</f>
        <v/>
      </c>
      <c r="CE46" s="106" t="s">
        <v>307</v>
      </c>
      <c r="CF46" s="765"/>
      <c r="CG46" s="766"/>
      <c r="CH46" s="767"/>
      <c r="CI46" s="105" t="str">
        <f t="shared" ref="CI46:CI53" si="16">IF(CI45="","",IF(CF46="",CI45,CI45&amp;CHAR(10)&amp;CF46))</f>
        <v/>
      </c>
      <c r="CJ46" s="106" t="s">
        <v>307</v>
      </c>
      <c r="CK46" s="765"/>
      <c r="CL46" s="766"/>
      <c r="CM46" s="767"/>
      <c r="CN46" s="105" t="str">
        <f t="shared" ref="CN46:CN53" si="17">IF(CN45="","",IF(CK46="",CN45,CN45&amp;CHAR(10)&amp;CK46))</f>
        <v/>
      </c>
      <c r="CO46" s="106" t="s">
        <v>307</v>
      </c>
      <c r="CP46" s="765"/>
      <c r="CQ46" s="766"/>
      <c r="CR46" s="767"/>
      <c r="CS46" s="105" t="str">
        <f t="shared" ref="CS46:CS53" si="18">IF(CS45="","",IF(CP46="",CS45,CS45&amp;CHAR(10)&amp;CP46))</f>
        <v/>
      </c>
      <c r="CT46" s="106" t="s">
        <v>307</v>
      </c>
      <c r="CU46" s="765"/>
      <c r="CV46" s="766"/>
      <c r="CW46" s="767"/>
      <c r="CX46" s="105" t="str">
        <f t="shared" ref="CX46:CX53" si="19">IF(CX45="","",IF(CU46="",CX45,CX45&amp;CHAR(10)&amp;CU46))</f>
        <v/>
      </c>
    </row>
    <row r="47" spans="1:102" ht="24" customHeight="1" x14ac:dyDescent="0.15">
      <c r="B47" s="104"/>
      <c r="C47" s="42" t="s">
        <v>277</v>
      </c>
      <c r="D47" s="765"/>
      <c r="E47" s="766"/>
      <c r="F47" s="767"/>
      <c r="G47" s="105" t="str">
        <f t="shared" si="0"/>
        <v/>
      </c>
      <c r="H47" s="42" t="s">
        <v>308</v>
      </c>
      <c r="I47" s="765"/>
      <c r="J47" s="766"/>
      <c r="K47" s="767"/>
      <c r="L47" s="417" t="str">
        <f t="shared" si="1"/>
        <v/>
      </c>
      <c r="M47" s="42" t="s">
        <v>308</v>
      </c>
      <c r="N47" s="765"/>
      <c r="O47" s="766"/>
      <c r="P47" s="767"/>
      <c r="Q47" s="105" t="str">
        <f t="shared" si="2"/>
        <v/>
      </c>
      <c r="R47" s="42" t="s">
        <v>308</v>
      </c>
      <c r="S47" s="765"/>
      <c r="T47" s="766"/>
      <c r="U47" s="767"/>
      <c r="V47" s="105" t="str">
        <f t="shared" si="3"/>
        <v/>
      </c>
      <c r="W47" s="42" t="s">
        <v>308</v>
      </c>
      <c r="X47" s="765"/>
      <c r="Y47" s="766"/>
      <c r="Z47" s="767"/>
      <c r="AA47" s="105" t="str">
        <f t="shared" si="4"/>
        <v/>
      </c>
      <c r="AB47" s="42" t="s">
        <v>308</v>
      </c>
      <c r="AC47" s="765"/>
      <c r="AD47" s="766"/>
      <c r="AE47" s="767"/>
      <c r="AF47" s="105" t="str">
        <f t="shared" si="5"/>
        <v/>
      </c>
      <c r="AG47" s="42" t="s">
        <v>308</v>
      </c>
      <c r="AH47" s="765"/>
      <c r="AI47" s="766"/>
      <c r="AJ47" s="767"/>
      <c r="AK47" s="105" t="str">
        <f t="shared" si="6"/>
        <v/>
      </c>
      <c r="AL47" s="42" t="s">
        <v>308</v>
      </c>
      <c r="AM47" s="765"/>
      <c r="AN47" s="766"/>
      <c r="AO47" s="767"/>
      <c r="AP47" s="105" t="str">
        <f t="shared" si="7"/>
        <v/>
      </c>
      <c r="AQ47" s="42" t="s">
        <v>308</v>
      </c>
      <c r="AR47" s="765"/>
      <c r="AS47" s="766"/>
      <c r="AT47" s="767"/>
      <c r="AU47" s="105" t="str">
        <f t="shared" si="8"/>
        <v/>
      </c>
      <c r="AV47" s="42" t="s">
        <v>308</v>
      </c>
      <c r="AW47" s="765"/>
      <c r="AX47" s="766"/>
      <c r="AY47" s="767"/>
      <c r="AZ47" s="105" t="str">
        <f t="shared" si="9"/>
        <v/>
      </c>
      <c r="BA47" s="42" t="s">
        <v>308</v>
      </c>
      <c r="BB47" s="765"/>
      <c r="BC47" s="766"/>
      <c r="BD47" s="767"/>
      <c r="BE47" s="105" t="str">
        <f t="shared" si="10"/>
        <v/>
      </c>
      <c r="BF47" s="42" t="s">
        <v>308</v>
      </c>
      <c r="BG47" s="765"/>
      <c r="BH47" s="766"/>
      <c r="BI47" s="767"/>
      <c r="BJ47" s="105" t="str">
        <f t="shared" si="11"/>
        <v/>
      </c>
      <c r="BK47" s="42" t="s">
        <v>308</v>
      </c>
      <c r="BL47" s="765"/>
      <c r="BM47" s="766"/>
      <c r="BN47" s="767"/>
      <c r="BO47" s="105" t="str">
        <f t="shared" si="12"/>
        <v/>
      </c>
      <c r="BP47" s="42" t="s">
        <v>308</v>
      </c>
      <c r="BQ47" s="765"/>
      <c r="BR47" s="766"/>
      <c r="BS47" s="767"/>
      <c r="BT47" s="105" t="str">
        <f t="shared" si="13"/>
        <v/>
      </c>
      <c r="BU47" s="42" t="s">
        <v>308</v>
      </c>
      <c r="BV47" s="765"/>
      <c r="BW47" s="766"/>
      <c r="BX47" s="767"/>
      <c r="BY47" s="105" t="str">
        <f t="shared" si="14"/>
        <v/>
      </c>
      <c r="BZ47" s="42" t="s">
        <v>308</v>
      </c>
      <c r="CA47" s="765"/>
      <c r="CB47" s="766"/>
      <c r="CC47" s="767"/>
      <c r="CD47" s="105" t="str">
        <f t="shared" si="15"/>
        <v/>
      </c>
      <c r="CE47" s="42" t="s">
        <v>308</v>
      </c>
      <c r="CF47" s="765"/>
      <c r="CG47" s="766"/>
      <c r="CH47" s="767"/>
      <c r="CI47" s="105" t="str">
        <f t="shared" si="16"/>
        <v/>
      </c>
      <c r="CJ47" s="42" t="s">
        <v>308</v>
      </c>
      <c r="CK47" s="765"/>
      <c r="CL47" s="766"/>
      <c r="CM47" s="767"/>
      <c r="CN47" s="105" t="str">
        <f t="shared" si="17"/>
        <v/>
      </c>
      <c r="CO47" s="42" t="s">
        <v>308</v>
      </c>
      <c r="CP47" s="765"/>
      <c r="CQ47" s="766"/>
      <c r="CR47" s="767"/>
      <c r="CS47" s="105" t="str">
        <f t="shared" si="18"/>
        <v/>
      </c>
      <c r="CT47" s="42" t="s">
        <v>308</v>
      </c>
      <c r="CU47" s="765"/>
      <c r="CV47" s="766"/>
      <c r="CW47" s="767"/>
      <c r="CX47" s="105" t="str">
        <f t="shared" si="19"/>
        <v/>
      </c>
    </row>
    <row r="48" spans="1:102" ht="24" customHeight="1" x14ac:dyDescent="0.15">
      <c r="B48" s="104"/>
      <c r="C48" s="42" t="s">
        <v>278</v>
      </c>
      <c r="D48" s="765"/>
      <c r="E48" s="766"/>
      <c r="F48" s="767"/>
      <c r="G48" s="105" t="str">
        <f t="shared" si="0"/>
        <v/>
      </c>
      <c r="H48" s="42" t="s">
        <v>309</v>
      </c>
      <c r="I48" s="765"/>
      <c r="J48" s="766"/>
      <c r="K48" s="767"/>
      <c r="L48" s="417" t="str">
        <f t="shared" si="1"/>
        <v/>
      </c>
      <c r="M48" s="42" t="s">
        <v>309</v>
      </c>
      <c r="N48" s="765"/>
      <c r="O48" s="766"/>
      <c r="P48" s="767"/>
      <c r="Q48" s="105" t="str">
        <f t="shared" si="2"/>
        <v/>
      </c>
      <c r="R48" s="42" t="s">
        <v>309</v>
      </c>
      <c r="S48" s="765"/>
      <c r="T48" s="766"/>
      <c r="U48" s="767"/>
      <c r="V48" s="105" t="str">
        <f t="shared" si="3"/>
        <v/>
      </c>
      <c r="W48" s="42" t="s">
        <v>309</v>
      </c>
      <c r="X48" s="765"/>
      <c r="Y48" s="766"/>
      <c r="Z48" s="767"/>
      <c r="AA48" s="105" t="str">
        <f t="shared" si="4"/>
        <v/>
      </c>
      <c r="AB48" s="42" t="s">
        <v>309</v>
      </c>
      <c r="AC48" s="765"/>
      <c r="AD48" s="766"/>
      <c r="AE48" s="767"/>
      <c r="AF48" s="105" t="str">
        <f t="shared" si="5"/>
        <v/>
      </c>
      <c r="AG48" s="42" t="s">
        <v>309</v>
      </c>
      <c r="AH48" s="765"/>
      <c r="AI48" s="766"/>
      <c r="AJ48" s="767"/>
      <c r="AK48" s="105" t="str">
        <f t="shared" si="6"/>
        <v/>
      </c>
      <c r="AL48" s="42" t="s">
        <v>309</v>
      </c>
      <c r="AM48" s="765"/>
      <c r="AN48" s="766"/>
      <c r="AO48" s="767"/>
      <c r="AP48" s="105" t="str">
        <f t="shared" si="7"/>
        <v/>
      </c>
      <c r="AQ48" s="42" t="s">
        <v>309</v>
      </c>
      <c r="AR48" s="765"/>
      <c r="AS48" s="766"/>
      <c r="AT48" s="767"/>
      <c r="AU48" s="105" t="str">
        <f t="shared" si="8"/>
        <v/>
      </c>
      <c r="AV48" s="42" t="s">
        <v>309</v>
      </c>
      <c r="AW48" s="765"/>
      <c r="AX48" s="766"/>
      <c r="AY48" s="767"/>
      <c r="AZ48" s="105" t="str">
        <f t="shared" si="9"/>
        <v/>
      </c>
      <c r="BA48" s="42" t="s">
        <v>309</v>
      </c>
      <c r="BB48" s="765"/>
      <c r="BC48" s="766"/>
      <c r="BD48" s="767"/>
      <c r="BE48" s="105" t="str">
        <f t="shared" si="10"/>
        <v/>
      </c>
      <c r="BF48" s="42" t="s">
        <v>309</v>
      </c>
      <c r="BG48" s="765"/>
      <c r="BH48" s="766"/>
      <c r="BI48" s="767"/>
      <c r="BJ48" s="105" t="str">
        <f t="shared" si="11"/>
        <v/>
      </c>
      <c r="BK48" s="42" t="s">
        <v>309</v>
      </c>
      <c r="BL48" s="765"/>
      <c r="BM48" s="766"/>
      <c r="BN48" s="767"/>
      <c r="BO48" s="105" t="str">
        <f t="shared" si="12"/>
        <v/>
      </c>
      <c r="BP48" s="42" t="s">
        <v>309</v>
      </c>
      <c r="BQ48" s="765"/>
      <c r="BR48" s="766"/>
      <c r="BS48" s="767"/>
      <c r="BT48" s="105" t="str">
        <f t="shared" si="13"/>
        <v/>
      </c>
      <c r="BU48" s="42" t="s">
        <v>309</v>
      </c>
      <c r="BV48" s="765"/>
      <c r="BW48" s="766"/>
      <c r="BX48" s="767"/>
      <c r="BY48" s="105" t="str">
        <f t="shared" si="14"/>
        <v/>
      </c>
      <c r="BZ48" s="42" t="s">
        <v>309</v>
      </c>
      <c r="CA48" s="765"/>
      <c r="CB48" s="766"/>
      <c r="CC48" s="767"/>
      <c r="CD48" s="105" t="str">
        <f t="shared" si="15"/>
        <v/>
      </c>
      <c r="CE48" s="42" t="s">
        <v>309</v>
      </c>
      <c r="CF48" s="765"/>
      <c r="CG48" s="766"/>
      <c r="CH48" s="767"/>
      <c r="CI48" s="105" t="str">
        <f t="shared" si="16"/>
        <v/>
      </c>
      <c r="CJ48" s="42" t="s">
        <v>309</v>
      </c>
      <c r="CK48" s="765"/>
      <c r="CL48" s="766"/>
      <c r="CM48" s="767"/>
      <c r="CN48" s="105" t="str">
        <f t="shared" si="17"/>
        <v/>
      </c>
      <c r="CO48" s="42" t="s">
        <v>309</v>
      </c>
      <c r="CP48" s="765"/>
      <c r="CQ48" s="766"/>
      <c r="CR48" s="767"/>
      <c r="CS48" s="105" t="str">
        <f t="shared" si="18"/>
        <v/>
      </c>
      <c r="CT48" s="42" t="s">
        <v>309</v>
      </c>
      <c r="CU48" s="765"/>
      <c r="CV48" s="766"/>
      <c r="CW48" s="767"/>
      <c r="CX48" s="105" t="str">
        <f t="shared" si="19"/>
        <v/>
      </c>
    </row>
    <row r="49" spans="1:102" ht="24" customHeight="1" x14ac:dyDescent="0.15">
      <c r="B49" s="104"/>
      <c r="C49" s="42" t="s">
        <v>279</v>
      </c>
      <c r="D49" s="765"/>
      <c r="E49" s="766"/>
      <c r="F49" s="767"/>
      <c r="G49" s="105" t="str">
        <f t="shared" si="0"/>
        <v/>
      </c>
      <c r="H49" s="42" t="s">
        <v>310</v>
      </c>
      <c r="I49" s="765"/>
      <c r="J49" s="766"/>
      <c r="K49" s="767"/>
      <c r="L49" s="417" t="str">
        <f t="shared" si="1"/>
        <v/>
      </c>
      <c r="M49" s="42" t="s">
        <v>310</v>
      </c>
      <c r="N49" s="765"/>
      <c r="O49" s="766"/>
      <c r="P49" s="767"/>
      <c r="Q49" s="105" t="str">
        <f t="shared" si="2"/>
        <v/>
      </c>
      <c r="R49" s="42" t="s">
        <v>310</v>
      </c>
      <c r="S49" s="765"/>
      <c r="T49" s="766"/>
      <c r="U49" s="767"/>
      <c r="V49" s="105" t="str">
        <f t="shared" si="3"/>
        <v/>
      </c>
      <c r="W49" s="42" t="s">
        <v>310</v>
      </c>
      <c r="X49" s="765"/>
      <c r="Y49" s="766"/>
      <c r="Z49" s="767"/>
      <c r="AA49" s="105" t="str">
        <f t="shared" si="4"/>
        <v/>
      </c>
      <c r="AB49" s="42" t="s">
        <v>310</v>
      </c>
      <c r="AC49" s="765"/>
      <c r="AD49" s="766"/>
      <c r="AE49" s="767"/>
      <c r="AF49" s="105" t="str">
        <f t="shared" si="5"/>
        <v/>
      </c>
      <c r="AG49" s="42" t="s">
        <v>310</v>
      </c>
      <c r="AH49" s="765"/>
      <c r="AI49" s="766"/>
      <c r="AJ49" s="767"/>
      <c r="AK49" s="105" t="str">
        <f t="shared" si="6"/>
        <v/>
      </c>
      <c r="AL49" s="42" t="s">
        <v>310</v>
      </c>
      <c r="AM49" s="765"/>
      <c r="AN49" s="766"/>
      <c r="AO49" s="767"/>
      <c r="AP49" s="105" t="str">
        <f t="shared" si="7"/>
        <v/>
      </c>
      <c r="AQ49" s="42" t="s">
        <v>310</v>
      </c>
      <c r="AR49" s="765"/>
      <c r="AS49" s="766"/>
      <c r="AT49" s="767"/>
      <c r="AU49" s="105" t="str">
        <f t="shared" si="8"/>
        <v/>
      </c>
      <c r="AV49" s="42" t="s">
        <v>310</v>
      </c>
      <c r="AW49" s="765"/>
      <c r="AX49" s="766"/>
      <c r="AY49" s="767"/>
      <c r="AZ49" s="105" t="str">
        <f t="shared" si="9"/>
        <v/>
      </c>
      <c r="BA49" s="42" t="s">
        <v>310</v>
      </c>
      <c r="BB49" s="765"/>
      <c r="BC49" s="766"/>
      <c r="BD49" s="767"/>
      <c r="BE49" s="105" t="str">
        <f t="shared" si="10"/>
        <v/>
      </c>
      <c r="BF49" s="42" t="s">
        <v>310</v>
      </c>
      <c r="BG49" s="765"/>
      <c r="BH49" s="766"/>
      <c r="BI49" s="767"/>
      <c r="BJ49" s="105" t="str">
        <f t="shared" si="11"/>
        <v/>
      </c>
      <c r="BK49" s="42" t="s">
        <v>310</v>
      </c>
      <c r="BL49" s="765"/>
      <c r="BM49" s="766"/>
      <c r="BN49" s="767"/>
      <c r="BO49" s="105" t="str">
        <f t="shared" si="12"/>
        <v/>
      </c>
      <c r="BP49" s="42" t="s">
        <v>310</v>
      </c>
      <c r="BQ49" s="765"/>
      <c r="BR49" s="766"/>
      <c r="BS49" s="767"/>
      <c r="BT49" s="105" t="str">
        <f t="shared" si="13"/>
        <v/>
      </c>
      <c r="BU49" s="42" t="s">
        <v>310</v>
      </c>
      <c r="BV49" s="765"/>
      <c r="BW49" s="766"/>
      <c r="BX49" s="767"/>
      <c r="BY49" s="105" t="str">
        <f t="shared" si="14"/>
        <v/>
      </c>
      <c r="BZ49" s="42" t="s">
        <v>310</v>
      </c>
      <c r="CA49" s="765"/>
      <c r="CB49" s="766"/>
      <c r="CC49" s="767"/>
      <c r="CD49" s="105" t="str">
        <f t="shared" si="15"/>
        <v/>
      </c>
      <c r="CE49" s="42" t="s">
        <v>310</v>
      </c>
      <c r="CF49" s="765"/>
      <c r="CG49" s="766"/>
      <c r="CH49" s="767"/>
      <c r="CI49" s="105" t="str">
        <f t="shared" si="16"/>
        <v/>
      </c>
      <c r="CJ49" s="42" t="s">
        <v>310</v>
      </c>
      <c r="CK49" s="765"/>
      <c r="CL49" s="766"/>
      <c r="CM49" s="767"/>
      <c r="CN49" s="105" t="str">
        <f t="shared" si="17"/>
        <v/>
      </c>
      <c r="CO49" s="42" t="s">
        <v>310</v>
      </c>
      <c r="CP49" s="765"/>
      <c r="CQ49" s="766"/>
      <c r="CR49" s="767"/>
      <c r="CS49" s="105" t="str">
        <f t="shared" si="18"/>
        <v/>
      </c>
      <c r="CT49" s="42" t="s">
        <v>310</v>
      </c>
      <c r="CU49" s="765"/>
      <c r="CV49" s="766"/>
      <c r="CW49" s="767"/>
      <c r="CX49" s="105" t="str">
        <f t="shared" si="19"/>
        <v/>
      </c>
    </row>
    <row r="50" spans="1:102" ht="24" customHeight="1" x14ac:dyDescent="0.15">
      <c r="B50" s="104"/>
      <c r="C50" s="42" t="s">
        <v>294</v>
      </c>
      <c r="D50" s="765"/>
      <c r="E50" s="766"/>
      <c r="F50" s="767"/>
      <c r="G50" s="105" t="str">
        <f t="shared" si="0"/>
        <v/>
      </c>
      <c r="H50" s="42" t="s">
        <v>311</v>
      </c>
      <c r="I50" s="765"/>
      <c r="J50" s="766"/>
      <c r="K50" s="767"/>
      <c r="L50" s="417" t="str">
        <f t="shared" si="1"/>
        <v/>
      </c>
      <c r="M50" s="42" t="s">
        <v>311</v>
      </c>
      <c r="N50" s="765"/>
      <c r="O50" s="766"/>
      <c r="P50" s="767"/>
      <c r="Q50" s="105" t="str">
        <f t="shared" si="2"/>
        <v/>
      </c>
      <c r="R50" s="42" t="s">
        <v>311</v>
      </c>
      <c r="S50" s="765"/>
      <c r="T50" s="766"/>
      <c r="U50" s="767"/>
      <c r="V50" s="105" t="str">
        <f t="shared" si="3"/>
        <v/>
      </c>
      <c r="W50" s="42" t="s">
        <v>311</v>
      </c>
      <c r="X50" s="765"/>
      <c r="Y50" s="766"/>
      <c r="Z50" s="767"/>
      <c r="AA50" s="105" t="str">
        <f t="shared" si="4"/>
        <v/>
      </c>
      <c r="AB50" s="42" t="s">
        <v>311</v>
      </c>
      <c r="AC50" s="765"/>
      <c r="AD50" s="766"/>
      <c r="AE50" s="767"/>
      <c r="AF50" s="105" t="str">
        <f t="shared" si="5"/>
        <v/>
      </c>
      <c r="AG50" s="42" t="s">
        <v>311</v>
      </c>
      <c r="AH50" s="765"/>
      <c r="AI50" s="766"/>
      <c r="AJ50" s="767"/>
      <c r="AK50" s="105" t="str">
        <f t="shared" si="6"/>
        <v/>
      </c>
      <c r="AL50" s="42" t="s">
        <v>311</v>
      </c>
      <c r="AM50" s="765"/>
      <c r="AN50" s="766"/>
      <c r="AO50" s="767"/>
      <c r="AP50" s="105" t="str">
        <f t="shared" si="7"/>
        <v/>
      </c>
      <c r="AQ50" s="42" t="s">
        <v>311</v>
      </c>
      <c r="AR50" s="765"/>
      <c r="AS50" s="766"/>
      <c r="AT50" s="767"/>
      <c r="AU50" s="105" t="str">
        <f t="shared" si="8"/>
        <v/>
      </c>
      <c r="AV50" s="42" t="s">
        <v>311</v>
      </c>
      <c r="AW50" s="765"/>
      <c r="AX50" s="766"/>
      <c r="AY50" s="767"/>
      <c r="AZ50" s="105" t="str">
        <f t="shared" si="9"/>
        <v/>
      </c>
      <c r="BA50" s="42" t="s">
        <v>311</v>
      </c>
      <c r="BB50" s="765"/>
      <c r="BC50" s="766"/>
      <c r="BD50" s="767"/>
      <c r="BE50" s="105" t="str">
        <f t="shared" si="10"/>
        <v/>
      </c>
      <c r="BF50" s="42" t="s">
        <v>311</v>
      </c>
      <c r="BG50" s="765"/>
      <c r="BH50" s="766"/>
      <c r="BI50" s="767"/>
      <c r="BJ50" s="105" t="str">
        <f t="shared" si="11"/>
        <v/>
      </c>
      <c r="BK50" s="42" t="s">
        <v>311</v>
      </c>
      <c r="BL50" s="765"/>
      <c r="BM50" s="766"/>
      <c r="BN50" s="767"/>
      <c r="BO50" s="105" t="str">
        <f t="shared" si="12"/>
        <v/>
      </c>
      <c r="BP50" s="42" t="s">
        <v>311</v>
      </c>
      <c r="BQ50" s="765"/>
      <c r="BR50" s="766"/>
      <c r="BS50" s="767"/>
      <c r="BT50" s="105" t="str">
        <f t="shared" si="13"/>
        <v/>
      </c>
      <c r="BU50" s="42" t="s">
        <v>311</v>
      </c>
      <c r="BV50" s="765"/>
      <c r="BW50" s="766"/>
      <c r="BX50" s="767"/>
      <c r="BY50" s="105" t="str">
        <f t="shared" si="14"/>
        <v/>
      </c>
      <c r="BZ50" s="42" t="s">
        <v>311</v>
      </c>
      <c r="CA50" s="765"/>
      <c r="CB50" s="766"/>
      <c r="CC50" s="767"/>
      <c r="CD50" s="105" t="str">
        <f t="shared" si="15"/>
        <v/>
      </c>
      <c r="CE50" s="42" t="s">
        <v>311</v>
      </c>
      <c r="CF50" s="765"/>
      <c r="CG50" s="766"/>
      <c r="CH50" s="767"/>
      <c r="CI50" s="105" t="str">
        <f t="shared" si="16"/>
        <v/>
      </c>
      <c r="CJ50" s="42" t="s">
        <v>311</v>
      </c>
      <c r="CK50" s="765"/>
      <c r="CL50" s="766"/>
      <c r="CM50" s="767"/>
      <c r="CN50" s="105" t="str">
        <f t="shared" si="17"/>
        <v/>
      </c>
      <c r="CO50" s="42" t="s">
        <v>311</v>
      </c>
      <c r="CP50" s="765"/>
      <c r="CQ50" s="766"/>
      <c r="CR50" s="767"/>
      <c r="CS50" s="105" t="str">
        <f t="shared" si="18"/>
        <v/>
      </c>
      <c r="CT50" s="42" t="s">
        <v>311</v>
      </c>
      <c r="CU50" s="765"/>
      <c r="CV50" s="766"/>
      <c r="CW50" s="767"/>
      <c r="CX50" s="105" t="str">
        <f t="shared" si="19"/>
        <v/>
      </c>
    </row>
    <row r="51" spans="1:102" ht="24" customHeight="1" x14ac:dyDescent="0.15">
      <c r="B51" s="104"/>
      <c r="C51" s="42" t="s">
        <v>295</v>
      </c>
      <c r="D51" s="765"/>
      <c r="E51" s="766"/>
      <c r="F51" s="767"/>
      <c r="G51" s="105" t="str">
        <f t="shared" si="0"/>
        <v/>
      </c>
      <c r="H51" s="42" t="s">
        <v>312</v>
      </c>
      <c r="I51" s="765"/>
      <c r="J51" s="766"/>
      <c r="K51" s="767"/>
      <c r="L51" s="417" t="str">
        <f t="shared" si="1"/>
        <v/>
      </c>
      <c r="M51" s="42" t="s">
        <v>312</v>
      </c>
      <c r="N51" s="765"/>
      <c r="O51" s="766"/>
      <c r="P51" s="767"/>
      <c r="Q51" s="105" t="str">
        <f t="shared" si="2"/>
        <v/>
      </c>
      <c r="R51" s="42" t="s">
        <v>312</v>
      </c>
      <c r="S51" s="765"/>
      <c r="T51" s="766"/>
      <c r="U51" s="767"/>
      <c r="V51" s="105" t="str">
        <f t="shared" si="3"/>
        <v/>
      </c>
      <c r="W51" s="42" t="s">
        <v>312</v>
      </c>
      <c r="X51" s="765"/>
      <c r="Y51" s="766"/>
      <c r="Z51" s="767"/>
      <c r="AA51" s="105" t="str">
        <f t="shared" si="4"/>
        <v/>
      </c>
      <c r="AB51" s="42" t="s">
        <v>312</v>
      </c>
      <c r="AC51" s="765"/>
      <c r="AD51" s="766"/>
      <c r="AE51" s="767"/>
      <c r="AF51" s="105" t="str">
        <f t="shared" si="5"/>
        <v/>
      </c>
      <c r="AG51" s="42" t="s">
        <v>312</v>
      </c>
      <c r="AH51" s="765"/>
      <c r="AI51" s="766"/>
      <c r="AJ51" s="767"/>
      <c r="AK51" s="105" t="str">
        <f t="shared" si="6"/>
        <v/>
      </c>
      <c r="AL51" s="42" t="s">
        <v>312</v>
      </c>
      <c r="AM51" s="765"/>
      <c r="AN51" s="766"/>
      <c r="AO51" s="767"/>
      <c r="AP51" s="105" t="str">
        <f t="shared" si="7"/>
        <v/>
      </c>
      <c r="AQ51" s="42" t="s">
        <v>312</v>
      </c>
      <c r="AR51" s="765"/>
      <c r="AS51" s="766"/>
      <c r="AT51" s="767"/>
      <c r="AU51" s="105" t="str">
        <f t="shared" si="8"/>
        <v/>
      </c>
      <c r="AV51" s="42" t="s">
        <v>312</v>
      </c>
      <c r="AW51" s="765"/>
      <c r="AX51" s="766"/>
      <c r="AY51" s="767"/>
      <c r="AZ51" s="105" t="str">
        <f t="shared" si="9"/>
        <v/>
      </c>
      <c r="BA51" s="42" t="s">
        <v>312</v>
      </c>
      <c r="BB51" s="765"/>
      <c r="BC51" s="766"/>
      <c r="BD51" s="767"/>
      <c r="BE51" s="105" t="str">
        <f t="shared" si="10"/>
        <v/>
      </c>
      <c r="BF51" s="42" t="s">
        <v>312</v>
      </c>
      <c r="BG51" s="765"/>
      <c r="BH51" s="766"/>
      <c r="BI51" s="767"/>
      <c r="BJ51" s="105" t="str">
        <f t="shared" si="11"/>
        <v/>
      </c>
      <c r="BK51" s="42" t="s">
        <v>312</v>
      </c>
      <c r="BL51" s="765"/>
      <c r="BM51" s="766"/>
      <c r="BN51" s="767"/>
      <c r="BO51" s="105" t="str">
        <f t="shared" si="12"/>
        <v/>
      </c>
      <c r="BP51" s="42" t="s">
        <v>312</v>
      </c>
      <c r="BQ51" s="765"/>
      <c r="BR51" s="766"/>
      <c r="BS51" s="767"/>
      <c r="BT51" s="105" t="str">
        <f t="shared" si="13"/>
        <v/>
      </c>
      <c r="BU51" s="42" t="s">
        <v>312</v>
      </c>
      <c r="BV51" s="765"/>
      <c r="BW51" s="766"/>
      <c r="BX51" s="767"/>
      <c r="BY51" s="105" t="str">
        <f t="shared" si="14"/>
        <v/>
      </c>
      <c r="BZ51" s="42" t="s">
        <v>312</v>
      </c>
      <c r="CA51" s="765"/>
      <c r="CB51" s="766"/>
      <c r="CC51" s="767"/>
      <c r="CD51" s="105" t="str">
        <f t="shared" si="15"/>
        <v/>
      </c>
      <c r="CE51" s="42" t="s">
        <v>312</v>
      </c>
      <c r="CF51" s="765"/>
      <c r="CG51" s="766"/>
      <c r="CH51" s="767"/>
      <c r="CI51" s="105" t="str">
        <f t="shared" si="16"/>
        <v/>
      </c>
      <c r="CJ51" s="42" t="s">
        <v>312</v>
      </c>
      <c r="CK51" s="765"/>
      <c r="CL51" s="766"/>
      <c r="CM51" s="767"/>
      <c r="CN51" s="105" t="str">
        <f t="shared" si="17"/>
        <v/>
      </c>
      <c r="CO51" s="42" t="s">
        <v>312</v>
      </c>
      <c r="CP51" s="765"/>
      <c r="CQ51" s="766"/>
      <c r="CR51" s="767"/>
      <c r="CS51" s="105" t="str">
        <f t="shared" si="18"/>
        <v/>
      </c>
      <c r="CT51" s="42" t="s">
        <v>312</v>
      </c>
      <c r="CU51" s="765"/>
      <c r="CV51" s="766"/>
      <c r="CW51" s="767"/>
      <c r="CX51" s="105" t="str">
        <f t="shared" si="19"/>
        <v/>
      </c>
    </row>
    <row r="52" spans="1:102" ht="24" customHeight="1" x14ac:dyDescent="0.15">
      <c r="B52" s="104"/>
      <c r="C52" s="42" t="s">
        <v>296</v>
      </c>
      <c r="D52" s="765"/>
      <c r="E52" s="766"/>
      <c r="F52" s="767"/>
      <c r="G52" s="105" t="str">
        <f t="shared" si="0"/>
        <v/>
      </c>
      <c r="H52" s="42" t="s">
        <v>313</v>
      </c>
      <c r="I52" s="765"/>
      <c r="J52" s="766"/>
      <c r="K52" s="767"/>
      <c r="L52" s="417" t="str">
        <f t="shared" si="1"/>
        <v/>
      </c>
      <c r="M52" s="42" t="s">
        <v>313</v>
      </c>
      <c r="N52" s="765"/>
      <c r="O52" s="766"/>
      <c r="P52" s="767"/>
      <c r="Q52" s="105" t="str">
        <f t="shared" si="2"/>
        <v/>
      </c>
      <c r="R52" s="42" t="s">
        <v>313</v>
      </c>
      <c r="S52" s="765"/>
      <c r="T52" s="766"/>
      <c r="U52" s="767"/>
      <c r="V52" s="105" t="str">
        <f t="shared" si="3"/>
        <v/>
      </c>
      <c r="W52" s="42" t="s">
        <v>313</v>
      </c>
      <c r="X52" s="765"/>
      <c r="Y52" s="766"/>
      <c r="Z52" s="767"/>
      <c r="AA52" s="105" t="str">
        <f t="shared" si="4"/>
        <v/>
      </c>
      <c r="AB52" s="42" t="s">
        <v>313</v>
      </c>
      <c r="AC52" s="765"/>
      <c r="AD52" s="766"/>
      <c r="AE52" s="767"/>
      <c r="AF52" s="105" t="str">
        <f t="shared" si="5"/>
        <v/>
      </c>
      <c r="AG52" s="42" t="s">
        <v>313</v>
      </c>
      <c r="AH52" s="765"/>
      <c r="AI52" s="766"/>
      <c r="AJ52" s="767"/>
      <c r="AK52" s="105" t="str">
        <f t="shared" si="6"/>
        <v/>
      </c>
      <c r="AL52" s="42" t="s">
        <v>313</v>
      </c>
      <c r="AM52" s="765"/>
      <c r="AN52" s="766"/>
      <c r="AO52" s="767"/>
      <c r="AP52" s="105" t="str">
        <f t="shared" si="7"/>
        <v/>
      </c>
      <c r="AQ52" s="42" t="s">
        <v>313</v>
      </c>
      <c r="AR52" s="765"/>
      <c r="AS52" s="766"/>
      <c r="AT52" s="767"/>
      <c r="AU52" s="105" t="str">
        <f t="shared" si="8"/>
        <v/>
      </c>
      <c r="AV52" s="42" t="s">
        <v>313</v>
      </c>
      <c r="AW52" s="765"/>
      <c r="AX52" s="766"/>
      <c r="AY52" s="767"/>
      <c r="AZ52" s="105" t="str">
        <f t="shared" si="9"/>
        <v/>
      </c>
      <c r="BA52" s="42" t="s">
        <v>313</v>
      </c>
      <c r="BB52" s="765"/>
      <c r="BC52" s="766"/>
      <c r="BD52" s="767"/>
      <c r="BE52" s="105" t="str">
        <f t="shared" si="10"/>
        <v/>
      </c>
      <c r="BF52" s="42" t="s">
        <v>313</v>
      </c>
      <c r="BG52" s="765"/>
      <c r="BH52" s="766"/>
      <c r="BI52" s="767"/>
      <c r="BJ52" s="105" t="str">
        <f t="shared" si="11"/>
        <v/>
      </c>
      <c r="BK52" s="42" t="s">
        <v>313</v>
      </c>
      <c r="BL52" s="765"/>
      <c r="BM52" s="766"/>
      <c r="BN52" s="767"/>
      <c r="BO52" s="105" t="str">
        <f t="shared" si="12"/>
        <v/>
      </c>
      <c r="BP52" s="42" t="s">
        <v>313</v>
      </c>
      <c r="BQ52" s="765"/>
      <c r="BR52" s="766"/>
      <c r="BS52" s="767"/>
      <c r="BT52" s="105" t="str">
        <f t="shared" si="13"/>
        <v/>
      </c>
      <c r="BU52" s="42" t="s">
        <v>313</v>
      </c>
      <c r="BV52" s="765"/>
      <c r="BW52" s="766"/>
      <c r="BX52" s="767"/>
      <c r="BY52" s="105" t="str">
        <f t="shared" si="14"/>
        <v/>
      </c>
      <c r="BZ52" s="42" t="s">
        <v>313</v>
      </c>
      <c r="CA52" s="765"/>
      <c r="CB52" s="766"/>
      <c r="CC52" s="767"/>
      <c r="CD52" s="105" t="str">
        <f t="shared" si="15"/>
        <v/>
      </c>
      <c r="CE52" s="42" t="s">
        <v>313</v>
      </c>
      <c r="CF52" s="765"/>
      <c r="CG52" s="766"/>
      <c r="CH52" s="767"/>
      <c r="CI52" s="105" t="str">
        <f t="shared" si="16"/>
        <v/>
      </c>
      <c r="CJ52" s="42" t="s">
        <v>313</v>
      </c>
      <c r="CK52" s="765"/>
      <c r="CL52" s="766"/>
      <c r="CM52" s="767"/>
      <c r="CN52" s="105" t="str">
        <f t="shared" si="17"/>
        <v/>
      </c>
      <c r="CO52" s="42" t="s">
        <v>313</v>
      </c>
      <c r="CP52" s="765"/>
      <c r="CQ52" s="766"/>
      <c r="CR52" s="767"/>
      <c r="CS52" s="105" t="str">
        <f t="shared" si="18"/>
        <v/>
      </c>
      <c r="CT52" s="42" t="s">
        <v>313</v>
      </c>
      <c r="CU52" s="765"/>
      <c r="CV52" s="766"/>
      <c r="CW52" s="767"/>
      <c r="CX52" s="105" t="str">
        <f t="shared" si="19"/>
        <v/>
      </c>
    </row>
    <row r="53" spans="1:102" ht="24" customHeight="1" x14ac:dyDescent="0.15">
      <c r="B53" s="104"/>
      <c r="C53" s="42" t="s">
        <v>297</v>
      </c>
      <c r="D53" s="776"/>
      <c r="E53" s="777"/>
      <c r="F53" s="778"/>
      <c r="G53" s="105" t="str">
        <f t="shared" si="0"/>
        <v/>
      </c>
      <c r="H53" s="42" t="s">
        <v>314</v>
      </c>
      <c r="I53" s="768"/>
      <c r="J53" s="769"/>
      <c r="K53" s="770"/>
      <c r="L53" s="417" t="str">
        <f t="shared" si="1"/>
        <v/>
      </c>
      <c r="M53" s="42" t="s">
        <v>315</v>
      </c>
      <c r="N53" s="768"/>
      <c r="O53" s="769"/>
      <c r="P53" s="770"/>
      <c r="Q53" s="105" t="str">
        <f t="shared" si="2"/>
        <v/>
      </c>
      <c r="R53" s="42" t="s">
        <v>315</v>
      </c>
      <c r="S53" s="768"/>
      <c r="T53" s="769"/>
      <c r="U53" s="770"/>
      <c r="V53" s="105" t="str">
        <f t="shared" si="3"/>
        <v/>
      </c>
      <c r="W53" s="42" t="s">
        <v>315</v>
      </c>
      <c r="X53" s="768"/>
      <c r="Y53" s="769"/>
      <c r="Z53" s="770"/>
      <c r="AA53" s="105" t="str">
        <f t="shared" si="4"/>
        <v/>
      </c>
      <c r="AB53" s="42" t="s">
        <v>315</v>
      </c>
      <c r="AC53" s="768"/>
      <c r="AD53" s="769"/>
      <c r="AE53" s="770"/>
      <c r="AF53" s="105" t="str">
        <f t="shared" si="5"/>
        <v/>
      </c>
      <c r="AG53" s="42" t="s">
        <v>315</v>
      </c>
      <c r="AH53" s="768"/>
      <c r="AI53" s="769"/>
      <c r="AJ53" s="770"/>
      <c r="AK53" s="105" t="str">
        <f t="shared" si="6"/>
        <v/>
      </c>
      <c r="AL53" s="42" t="s">
        <v>315</v>
      </c>
      <c r="AM53" s="768"/>
      <c r="AN53" s="769"/>
      <c r="AO53" s="770"/>
      <c r="AP53" s="105" t="str">
        <f t="shared" si="7"/>
        <v/>
      </c>
      <c r="AQ53" s="42" t="s">
        <v>315</v>
      </c>
      <c r="AR53" s="768"/>
      <c r="AS53" s="769"/>
      <c r="AT53" s="770"/>
      <c r="AU53" s="105" t="str">
        <f t="shared" si="8"/>
        <v/>
      </c>
      <c r="AV53" s="42" t="s">
        <v>315</v>
      </c>
      <c r="AW53" s="768"/>
      <c r="AX53" s="769"/>
      <c r="AY53" s="770"/>
      <c r="AZ53" s="105" t="str">
        <f t="shared" si="9"/>
        <v/>
      </c>
      <c r="BA53" s="42" t="s">
        <v>315</v>
      </c>
      <c r="BB53" s="768"/>
      <c r="BC53" s="769"/>
      <c r="BD53" s="770"/>
      <c r="BE53" s="105" t="str">
        <f t="shared" si="10"/>
        <v/>
      </c>
      <c r="BF53" s="42" t="s">
        <v>315</v>
      </c>
      <c r="BG53" s="768"/>
      <c r="BH53" s="769"/>
      <c r="BI53" s="770"/>
      <c r="BJ53" s="105" t="str">
        <f t="shared" si="11"/>
        <v/>
      </c>
      <c r="BK53" s="42" t="s">
        <v>315</v>
      </c>
      <c r="BL53" s="768"/>
      <c r="BM53" s="769"/>
      <c r="BN53" s="770"/>
      <c r="BO53" s="105" t="str">
        <f t="shared" si="12"/>
        <v/>
      </c>
      <c r="BP53" s="42" t="s">
        <v>315</v>
      </c>
      <c r="BQ53" s="768"/>
      <c r="BR53" s="769"/>
      <c r="BS53" s="770"/>
      <c r="BT53" s="105" t="str">
        <f t="shared" si="13"/>
        <v/>
      </c>
      <c r="BU53" s="42" t="s">
        <v>315</v>
      </c>
      <c r="BV53" s="768"/>
      <c r="BW53" s="769"/>
      <c r="BX53" s="770"/>
      <c r="BY53" s="105" t="str">
        <f t="shared" si="14"/>
        <v/>
      </c>
      <c r="BZ53" s="42" t="s">
        <v>315</v>
      </c>
      <c r="CA53" s="768"/>
      <c r="CB53" s="769"/>
      <c r="CC53" s="770"/>
      <c r="CD53" s="105" t="str">
        <f t="shared" si="15"/>
        <v/>
      </c>
      <c r="CE53" s="42" t="s">
        <v>315</v>
      </c>
      <c r="CF53" s="768"/>
      <c r="CG53" s="769"/>
      <c r="CH53" s="770"/>
      <c r="CI53" s="105" t="str">
        <f t="shared" si="16"/>
        <v/>
      </c>
      <c r="CJ53" s="42" t="s">
        <v>315</v>
      </c>
      <c r="CK53" s="768"/>
      <c r="CL53" s="769"/>
      <c r="CM53" s="770"/>
      <c r="CN53" s="105" t="str">
        <f t="shared" si="17"/>
        <v/>
      </c>
      <c r="CO53" s="42" t="s">
        <v>315</v>
      </c>
      <c r="CP53" s="768"/>
      <c r="CQ53" s="769"/>
      <c r="CR53" s="770"/>
      <c r="CS53" s="105" t="str">
        <f t="shared" si="18"/>
        <v/>
      </c>
      <c r="CT53" s="42" t="s">
        <v>315</v>
      </c>
      <c r="CU53" s="768"/>
      <c r="CV53" s="769"/>
      <c r="CW53" s="770"/>
      <c r="CX53" s="105" t="str">
        <f t="shared" si="19"/>
        <v/>
      </c>
    </row>
    <row r="54" spans="1:102" s="150" customFormat="1" ht="24" customHeight="1" x14ac:dyDescent="0.15">
      <c r="B54" s="104"/>
      <c r="C54" s="42" t="s">
        <v>298</v>
      </c>
      <c r="D54" s="771"/>
      <c r="E54" s="772"/>
      <c r="F54" s="773"/>
      <c r="G54" s="105"/>
      <c r="H54" s="42" t="s">
        <v>298</v>
      </c>
      <c r="I54" s="771"/>
      <c r="J54" s="772"/>
      <c r="K54" s="773"/>
      <c r="L54" s="435"/>
      <c r="M54" s="42" t="s">
        <v>298</v>
      </c>
      <c r="N54" s="771"/>
      <c r="O54" s="772"/>
      <c r="P54" s="773"/>
      <c r="Q54" s="105"/>
      <c r="R54" s="42" t="s">
        <v>298</v>
      </c>
      <c r="S54" s="771"/>
      <c r="T54" s="772"/>
      <c r="U54" s="773"/>
      <c r="V54" s="105"/>
      <c r="W54" s="42" t="s">
        <v>298</v>
      </c>
      <c r="X54" s="771"/>
      <c r="Y54" s="772"/>
      <c r="Z54" s="773"/>
      <c r="AA54" s="105"/>
      <c r="AB54" s="42" t="s">
        <v>298</v>
      </c>
      <c r="AC54" s="771"/>
      <c r="AD54" s="772"/>
      <c r="AE54" s="773"/>
      <c r="AF54" s="105"/>
      <c r="AG54" s="42" t="s">
        <v>298</v>
      </c>
      <c r="AH54" s="771"/>
      <c r="AI54" s="772"/>
      <c r="AJ54" s="773"/>
      <c r="AK54" s="105"/>
      <c r="AL54" s="42" t="s">
        <v>298</v>
      </c>
      <c r="AM54" s="771"/>
      <c r="AN54" s="772"/>
      <c r="AO54" s="773"/>
      <c r="AP54" s="105"/>
      <c r="AQ54" s="42" t="s">
        <v>298</v>
      </c>
      <c r="AR54" s="771"/>
      <c r="AS54" s="772"/>
      <c r="AT54" s="773"/>
      <c r="AU54" s="105"/>
      <c r="AV54" s="42" t="s">
        <v>298</v>
      </c>
      <c r="AW54" s="771"/>
      <c r="AX54" s="772"/>
      <c r="AY54" s="773"/>
      <c r="AZ54" s="105"/>
      <c r="BA54" s="42" t="s">
        <v>298</v>
      </c>
      <c r="BB54" s="771"/>
      <c r="BC54" s="772"/>
      <c r="BD54" s="773"/>
      <c r="BE54" s="105"/>
      <c r="BF54" s="42" t="s">
        <v>298</v>
      </c>
      <c r="BG54" s="771"/>
      <c r="BH54" s="772"/>
      <c r="BI54" s="773"/>
      <c r="BJ54" s="105"/>
      <c r="BK54" s="42" t="s">
        <v>298</v>
      </c>
      <c r="BL54" s="771"/>
      <c r="BM54" s="772"/>
      <c r="BN54" s="773"/>
      <c r="BO54" s="105"/>
      <c r="BP54" s="42" t="s">
        <v>298</v>
      </c>
      <c r="BQ54" s="771"/>
      <c r="BR54" s="772"/>
      <c r="BS54" s="773"/>
      <c r="BT54" s="105"/>
      <c r="BU54" s="42" t="s">
        <v>298</v>
      </c>
      <c r="BV54" s="771"/>
      <c r="BW54" s="772"/>
      <c r="BX54" s="773"/>
      <c r="BY54" s="105"/>
      <c r="BZ54" s="42" t="s">
        <v>298</v>
      </c>
      <c r="CA54" s="771"/>
      <c r="CB54" s="772"/>
      <c r="CC54" s="773"/>
      <c r="CD54" s="105"/>
      <c r="CE54" s="42" t="s">
        <v>298</v>
      </c>
      <c r="CF54" s="771"/>
      <c r="CG54" s="772"/>
      <c r="CH54" s="773"/>
      <c r="CI54" s="105"/>
      <c r="CJ54" s="42" t="s">
        <v>298</v>
      </c>
      <c r="CK54" s="771"/>
      <c r="CL54" s="772"/>
      <c r="CM54" s="773"/>
      <c r="CN54" s="105"/>
      <c r="CO54" s="42" t="s">
        <v>298</v>
      </c>
      <c r="CP54" s="771"/>
      <c r="CQ54" s="772"/>
      <c r="CR54" s="773"/>
      <c r="CS54" s="105"/>
      <c r="CT54" s="42" t="s">
        <v>298</v>
      </c>
      <c r="CU54" s="771"/>
      <c r="CV54" s="772"/>
      <c r="CW54" s="773"/>
      <c r="CX54" s="105"/>
    </row>
    <row r="55" spans="1:102" x14ac:dyDescent="0.15">
      <c r="D55" s="42"/>
      <c r="I55" s="42"/>
      <c r="N55" s="42"/>
      <c r="S55" s="42"/>
      <c r="X55" s="42"/>
      <c r="AC55" s="42"/>
      <c r="AH55" s="42"/>
      <c r="AM55" s="42"/>
      <c r="AR55" s="42"/>
      <c r="AW55" s="42"/>
      <c r="BB55" s="42"/>
      <c r="BG55" s="42"/>
      <c r="BL55" s="42"/>
      <c r="BQ55" s="42"/>
      <c r="BV55" s="42"/>
      <c r="CA55" s="42"/>
      <c r="CF55" s="42"/>
      <c r="CK55" s="42"/>
      <c r="CP55" s="42"/>
      <c r="CU55" s="42"/>
    </row>
    <row r="56" spans="1:102" ht="27" customHeight="1" x14ac:dyDescent="0.15">
      <c r="A56" s="118">
        <v>10</v>
      </c>
      <c r="B56" s="722" t="s">
        <v>229</v>
      </c>
      <c r="D56" s="296"/>
      <c r="E56" s="105">
        <f>D56</f>
        <v>0</v>
      </c>
      <c r="F56" s="105">
        <f>E56</f>
        <v>0</v>
      </c>
      <c r="I56" s="296"/>
      <c r="J56" s="105">
        <f>I56</f>
        <v>0</v>
      </c>
      <c r="K56" s="105">
        <f>J56</f>
        <v>0</v>
      </c>
      <c r="N56" s="296"/>
      <c r="O56" s="105">
        <f>N56</f>
        <v>0</v>
      </c>
      <c r="P56" s="105">
        <f>O56</f>
        <v>0</v>
      </c>
      <c r="S56" s="296"/>
      <c r="T56" s="105">
        <f>S56</f>
        <v>0</v>
      </c>
      <c r="U56" s="105">
        <f>T56</f>
        <v>0</v>
      </c>
      <c r="V56" s="105"/>
      <c r="X56" s="296"/>
      <c r="Y56" s="105">
        <f>X56</f>
        <v>0</v>
      </c>
      <c r="Z56" s="105">
        <f>Y56</f>
        <v>0</v>
      </c>
      <c r="AC56" s="296"/>
      <c r="AD56" s="105">
        <f>AC56</f>
        <v>0</v>
      </c>
      <c r="AE56" s="105">
        <f>AD56</f>
        <v>0</v>
      </c>
      <c r="AH56" s="296"/>
      <c r="AI56" s="105">
        <f>AH56</f>
        <v>0</v>
      </c>
      <c r="AJ56" s="105">
        <f>AI56</f>
        <v>0</v>
      </c>
      <c r="AM56" s="296"/>
      <c r="AN56" s="105">
        <f>AM56</f>
        <v>0</v>
      </c>
      <c r="AO56" s="105">
        <f>AN56</f>
        <v>0</v>
      </c>
      <c r="AR56" s="296"/>
      <c r="AS56" s="105">
        <f>AR56</f>
        <v>0</v>
      </c>
      <c r="AT56" s="105">
        <f>AS56</f>
        <v>0</v>
      </c>
      <c r="AW56" s="296"/>
      <c r="AX56" s="105">
        <f>AW56</f>
        <v>0</v>
      </c>
      <c r="AY56" s="105">
        <f>AX56</f>
        <v>0</v>
      </c>
      <c r="BB56" s="296"/>
      <c r="BC56" s="105">
        <f>BB56</f>
        <v>0</v>
      </c>
      <c r="BD56" s="105">
        <f>BC56</f>
        <v>0</v>
      </c>
      <c r="BG56" s="296"/>
      <c r="BH56" s="105">
        <f>BG56</f>
        <v>0</v>
      </c>
      <c r="BI56" s="105">
        <f>BH56</f>
        <v>0</v>
      </c>
      <c r="BL56" s="296"/>
      <c r="BM56" s="105">
        <f>BL56</f>
        <v>0</v>
      </c>
      <c r="BN56" s="105">
        <f>BM56</f>
        <v>0</v>
      </c>
      <c r="BQ56" s="296"/>
      <c r="BR56" s="105">
        <f>BQ56</f>
        <v>0</v>
      </c>
      <c r="BS56" s="105">
        <f>BR56</f>
        <v>0</v>
      </c>
      <c r="BV56" s="296"/>
      <c r="BW56" s="105">
        <f>BV56</f>
        <v>0</v>
      </c>
      <c r="BX56" s="105">
        <f>BW56</f>
        <v>0</v>
      </c>
      <c r="CA56" s="296"/>
      <c r="CB56" s="105">
        <f>CA56</f>
        <v>0</v>
      </c>
      <c r="CC56" s="105">
        <f>CB56</f>
        <v>0</v>
      </c>
      <c r="CF56" s="296"/>
      <c r="CG56" s="105">
        <f>CF56</f>
        <v>0</v>
      </c>
      <c r="CH56" s="105">
        <f>CG56</f>
        <v>0</v>
      </c>
      <c r="CK56" s="296"/>
      <c r="CL56" s="105">
        <f>CK56</f>
        <v>0</v>
      </c>
      <c r="CM56" s="105">
        <f>CL56</f>
        <v>0</v>
      </c>
      <c r="CP56" s="296"/>
      <c r="CQ56" s="105">
        <f>CP56</f>
        <v>0</v>
      </c>
      <c r="CR56" s="105">
        <f>CQ56</f>
        <v>0</v>
      </c>
      <c r="CU56" s="296"/>
      <c r="CV56" s="105">
        <f>CU56</f>
        <v>0</v>
      </c>
      <c r="CW56" s="105">
        <f>CV56</f>
        <v>0</v>
      </c>
    </row>
    <row r="57" spans="1:102" ht="12.75" customHeight="1" x14ac:dyDescent="0.15">
      <c r="B57" s="722"/>
      <c r="F57" s="105">
        <f>IF(D$56="○",D$56&amp;D$59&amp;"年："&amp;E$59&amp;"（"&amp;F$59&amp;"）",D$56)</f>
        <v>0</v>
      </c>
      <c r="J57" s="105"/>
      <c r="K57" s="105">
        <f>IF(I$56="○",I$56&amp;I$59&amp;"年："&amp;J$59&amp;"（"&amp;K$59&amp;"）",I$56)</f>
        <v>0</v>
      </c>
      <c r="O57" s="105"/>
      <c r="P57" s="105">
        <f>IF(N$56="○",N$56&amp;N$59&amp;"年："&amp;O$59&amp;"（"&amp;P$59&amp;"）",N$56)</f>
        <v>0</v>
      </c>
      <c r="T57" s="105"/>
      <c r="U57" s="105">
        <f>IF(S$56="○",S$56&amp;S$59&amp;"年："&amp;T$59&amp;"（"&amp;U$59&amp;"）",S$56)</f>
        <v>0</v>
      </c>
      <c r="V57" s="105"/>
      <c r="Z57" s="105">
        <f>IF(X$56="○",X$56&amp;X$59&amp;"年："&amp;Y$59&amp;"（"&amp;Z$59&amp;"）",X$56)</f>
        <v>0</v>
      </c>
      <c r="AE57" s="105">
        <f>IF(AC$56="○",AC$56&amp;AC$59&amp;"年："&amp;AD$59&amp;"（"&amp;AE$59&amp;"）",AC$56)</f>
        <v>0</v>
      </c>
      <c r="AJ57" s="105">
        <f>IF(AH$56="○",AH$56&amp;AH$59&amp;"年："&amp;AI$59&amp;"（"&amp;AJ$59&amp;"）",AH$56)</f>
        <v>0</v>
      </c>
      <c r="AO57" s="105">
        <f>IF(AM$56="○",AM$56&amp;AM$59&amp;"年："&amp;AN$59&amp;"（"&amp;AO$59&amp;"）",AM$56)</f>
        <v>0</v>
      </c>
      <c r="AT57" s="105">
        <f>IF(AR$56="○",AR$56&amp;AR$59&amp;"年："&amp;AS$59&amp;"（"&amp;AT$59&amp;"）",AR$56)</f>
        <v>0</v>
      </c>
      <c r="AY57" s="105">
        <f>IF(AW$56="○",AW$56&amp;AW$59&amp;"年："&amp;AX$59&amp;"（"&amp;AY$59&amp;"）",AW$56)</f>
        <v>0</v>
      </c>
      <c r="BD57" s="105">
        <f>IF(BB$56="○",BB$56&amp;BB$59&amp;"年："&amp;BC$59&amp;"（"&amp;BD$59&amp;"）",BB$56)</f>
        <v>0</v>
      </c>
      <c r="BI57" s="105">
        <f>IF(BG$56="○",BG$56&amp;BG$59&amp;"年："&amp;BH$59&amp;"（"&amp;BI$59&amp;"）",BG$56)</f>
        <v>0</v>
      </c>
      <c r="BN57" s="105">
        <f>IF(BL$56="○",BL$56&amp;BL$59&amp;"年："&amp;BM$59&amp;"（"&amp;BN$59&amp;"）",BL$56)</f>
        <v>0</v>
      </c>
      <c r="BS57" s="105">
        <f>IF(BQ$56="○",BQ$56&amp;BQ$59&amp;"年："&amp;BR$59&amp;"（"&amp;BS$59&amp;"）",BQ$56)</f>
        <v>0</v>
      </c>
      <c r="BX57" s="105">
        <f>IF(BV$56="○",BV$56&amp;BV$59&amp;"年："&amp;BW$59&amp;"（"&amp;BX$59&amp;"）",BV$56)</f>
        <v>0</v>
      </c>
      <c r="CC57" s="105">
        <f>IF(CA$56="○",CA$56&amp;CA$59&amp;"年："&amp;CB$59&amp;"（"&amp;CC$59&amp;"）",CA$56)</f>
        <v>0</v>
      </c>
      <c r="CH57" s="105">
        <f>IF(CF$56="○",CF$56&amp;CF$59&amp;"年："&amp;CG$59&amp;"（"&amp;CH$59&amp;"）",CF$56)</f>
        <v>0</v>
      </c>
      <c r="CM57" s="105">
        <f>IF(CK$56="○",CK$56&amp;CK$59&amp;"年："&amp;CL$59&amp;"（"&amp;CM$59&amp;"）",CK$56)</f>
        <v>0</v>
      </c>
      <c r="CR57" s="105">
        <f>IF(CP$56="○",CP$56&amp;CP$59&amp;"年："&amp;CQ$59&amp;"（"&amp;CR$59&amp;"）",CP$56)</f>
        <v>0</v>
      </c>
      <c r="CW57" s="105">
        <f>IF(CU$56="○",CU$56&amp;CU$59&amp;"年："&amp;CV$59&amp;"（"&amp;CW$59&amp;"）",CU$56)</f>
        <v>0</v>
      </c>
    </row>
    <row r="58" spans="1:102" x14ac:dyDescent="0.15">
      <c r="B58" s="722"/>
      <c r="D58" s="103" t="s">
        <v>228</v>
      </c>
      <c r="E58" s="107" t="s">
        <v>227</v>
      </c>
      <c r="F58" s="70" t="s">
        <v>235</v>
      </c>
      <c r="I58" s="103" t="s">
        <v>228</v>
      </c>
      <c r="J58" s="107" t="s">
        <v>227</v>
      </c>
      <c r="K58" s="70" t="s">
        <v>235</v>
      </c>
      <c r="N58" s="103" t="s">
        <v>228</v>
      </c>
      <c r="O58" s="107" t="s">
        <v>227</v>
      </c>
      <c r="P58" s="70" t="s">
        <v>235</v>
      </c>
      <c r="S58" s="103" t="s">
        <v>228</v>
      </c>
      <c r="T58" s="107" t="s">
        <v>227</v>
      </c>
      <c r="U58" s="70" t="s">
        <v>235</v>
      </c>
      <c r="X58" s="103" t="s">
        <v>228</v>
      </c>
      <c r="Y58" s="107" t="s">
        <v>227</v>
      </c>
      <c r="Z58" s="70" t="s">
        <v>235</v>
      </c>
      <c r="AC58" s="103" t="s">
        <v>228</v>
      </c>
      <c r="AD58" s="107" t="s">
        <v>227</v>
      </c>
      <c r="AE58" s="70" t="s">
        <v>235</v>
      </c>
      <c r="AH58" s="103" t="s">
        <v>228</v>
      </c>
      <c r="AI58" s="107" t="s">
        <v>227</v>
      </c>
      <c r="AJ58" s="70" t="s">
        <v>235</v>
      </c>
      <c r="AM58" s="103" t="s">
        <v>228</v>
      </c>
      <c r="AN58" s="107" t="s">
        <v>227</v>
      </c>
      <c r="AO58" s="70" t="s">
        <v>235</v>
      </c>
      <c r="AR58" s="103" t="s">
        <v>228</v>
      </c>
      <c r="AS58" s="107" t="s">
        <v>227</v>
      </c>
      <c r="AT58" s="70" t="s">
        <v>235</v>
      </c>
      <c r="AW58" s="103" t="s">
        <v>228</v>
      </c>
      <c r="AX58" s="107" t="s">
        <v>227</v>
      </c>
      <c r="AY58" s="70" t="s">
        <v>235</v>
      </c>
      <c r="BB58" s="103" t="s">
        <v>228</v>
      </c>
      <c r="BC58" s="107" t="s">
        <v>227</v>
      </c>
      <c r="BD58" s="70" t="s">
        <v>235</v>
      </c>
      <c r="BG58" s="103" t="s">
        <v>228</v>
      </c>
      <c r="BH58" s="107" t="s">
        <v>227</v>
      </c>
      <c r="BI58" s="70" t="s">
        <v>235</v>
      </c>
      <c r="BL58" s="103" t="s">
        <v>228</v>
      </c>
      <c r="BM58" s="107" t="s">
        <v>227</v>
      </c>
      <c r="BN58" s="70" t="s">
        <v>235</v>
      </c>
      <c r="BQ58" s="103" t="s">
        <v>228</v>
      </c>
      <c r="BR58" s="107" t="s">
        <v>227</v>
      </c>
      <c r="BS58" s="70" t="s">
        <v>235</v>
      </c>
      <c r="BV58" s="103" t="s">
        <v>228</v>
      </c>
      <c r="BW58" s="107" t="s">
        <v>227</v>
      </c>
      <c r="BX58" s="70" t="s">
        <v>235</v>
      </c>
      <c r="CA58" s="103" t="s">
        <v>228</v>
      </c>
      <c r="CB58" s="107" t="s">
        <v>227</v>
      </c>
      <c r="CC58" s="70" t="s">
        <v>235</v>
      </c>
      <c r="CF58" s="103" t="s">
        <v>228</v>
      </c>
      <c r="CG58" s="107" t="s">
        <v>227</v>
      </c>
      <c r="CH58" s="70" t="s">
        <v>235</v>
      </c>
      <c r="CK58" s="103" t="s">
        <v>228</v>
      </c>
      <c r="CL58" s="107" t="s">
        <v>227</v>
      </c>
      <c r="CM58" s="70" t="s">
        <v>235</v>
      </c>
      <c r="CP58" s="103" t="s">
        <v>228</v>
      </c>
      <c r="CQ58" s="107" t="s">
        <v>227</v>
      </c>
      <c r="CR58" s="70" t="s">
        <v>235</v>
      </c>
      <c r="CU58" s="103" t="s">
        <v>228</v>
      </c>
      <c r="CV58" s="107" t="s">
        <v>227</v>
      </c>
      <c r="CW58" s="70" t="s">
        <v>235</v>
      </c>
    </row>
    <row r="59" spans="1:102" ht="67.5" customHeight="1" x14ac:dyDescent="0.15">
      <c r="D59" s="305"/>
      <c r="E59" s="306"/>
      <c r="F59" s="307"/>
      <c r="I59" s="305"/>
      <c r="J59" s="306"/>
      <c r="K59" s="307"/>
      <c r="N59" s="305"/>
      <c r="O59" s="306"/>
      <c r="P59" s="307"/>
      <c r="S59" s="305"/>
      <c r="T59" s="306"/>
      <c r="U59" s="307"/>
      <c r="X59" s="305"/>
      <c r="Y59" s="306"/>
      <c r="Z59" s="307"/>
      <c r="AC59" s="305"/>
      <c r="AD59" s="306"/>
      <c r="AE59" s="307"/>
      <c r="AH59" s="305"/>
      <c r="AI59" s="306"/>
      <c r="AJ59" s="307"/>
      <c r="AM59" s="305"/>
      <c r="AN59" s="306"/>
      <c r="AO59" s="307"/>
      <c r="AR59" s="305"/>
      <c r="AS59" s="306"/>
      <c r="AT59" s="307"/>
      <c r="AW59" s="305"/>
      <c r="AX59" s="306"/>
      <c r="AY59" s="307"/>
      <c r="BB59" s="305"/>
      <c r="BC59" s="306"/>
      <c r="BD59" s="307"/>
      <c r="BG59" s="305"/>
      <c r="BH59" s="306"/>
      <c r="BI59" s="307"/>
      <c r="BL59" s="305"/>
      <c r="BM59" s="306"/>
      <c r="BN59" s="307"/>
      <c r="BQ59" s="305"/>
      <c r="BR59" s="306"/>
      <c r="BS59" s="307"/>
      <c r="BV59" s="305"/>
      <c r="BW59" s="306"/>
      <c r="BX59" s="307"/>
      <c r="CA59" s="305"/>
      <c r="CB59" s="306"/>
      <c r="CC59" s="307"/>
      <c r="CF59" s="305"/>
      <c r="CG59" s="306"/>
      <c r="CH59" s="307"/>
      <c r="CK59" s="305"/>
      <c r="CL59" s="306"/>
      <c r="CM59" s="307"/>
      <c r="CP59" s="305"/>
      <c r="CQ59" s="306"/>
      <c r="CR59" s="307"/>
      <c r="CU59" s="305"/>
      <c r="CV59" s="306"/>
      <c r="CW59" s="307"/>
    </row>
    <row r="61" spans="1:102" ht="27" customHeight="1" x14ac:dyDescent="0.15">
      <c r="A61" s="118">
        <v>11</v>
      </c>
      <c r="B61" s="118" t="s">
        <v>226</v>
      </c>
      <c r="D61" s="296"/>
      <c r="E61" s="105">
        <f>D61</f>
        <v>0</v>
      </c>
      <c r="F61" s="105" t="str">
        <f>IF(D$64="","",D$64&amp;"年："&amp;E$64)&amp;IF(D$65="","",CHAR(10)&amp;D$65&amp;"年："&amp;E$65)&amp;IF(D$66="","",CHAR(10)&amp;D$66&amp;"年："&amp;E$66)</f>
        <v/>
      </c>
      <c r="I61" s="296"/>
      <c r="J61" s="105">
        <f>I61</f>
        <v>0</v>
      </c>
      <c r="K61" s="105" t="str">
        <f>IF(I$64="","",I$64&amp;"年："&amp;J$64)&amp;IF(I$65="","",CHAR(10)&amp;I$65&amp;"年："&amp;J$65)&amp;IF(I$66="","",CHAR(10)&amp;I$66&amp;"年："&amp;J$66)</f>
        <v/>
      </c>
      <c r="N61" s="296"/>
      <c r="O61" s="105">
        <f>N61</f>
        <v>0</v>
      </c>
      <c r="P61" s="105" t="str">
        <f>IF(N$64="","",N$64&amp;"年："&amp;O$64)&amp;IF(N$65="","",CHAR(10)&amp;N$65&amp;"年："&amp;O$65)&amp;IF(N$66="","",CHAR(10)&amp;N$66&amp;"年："&amp;O$66)</f>
        <v/>
      </c>
      <c r="S61" s="296"/>
      <c r="T61" s="105">
        <f>S61</f>
        <v>0</v>
      </c>
      <c r="U61" s="105" t="str">
        <f>IF(S$64="","",S$64&amp;"年："&amp;T$64)&amp;IF(S$65="","",CHAR(10)&amp;S$65&amp;"年："&amp;T$65)&amp;IF(S$66="","",CHAR(10)&amp;S$66&amp;"年："&amp;T$66)</f>
        <v/>
      </c>
      <c r="X61" s="296"/>
      <c r="Y61" s="105">
        <f>X61</f>
        <v>0</v>
      </c>
      <c r="Z61" s="105" t="str">
        <f>IF(X$64="","",X$64&amp;"年："&amp;Y$64)&amp;IF(X$65="","",CHAR(10)&amp;X$65&amp;"年："&amp;Y$65)&amp;IF(X$66="","",CHAR(10)&amp;X$66&amp;"年："&amp;Y$66)</f>
        <v/>
      </c>
      <c r="AC61" s="296"/>
      <c r="AD61" s="105">
        <f>AC61</f>
        <v>0</v>
      </c>
      <c r="AE61" s="105" t="str">
        <f>IF(AC$64="","",AC$64&amp;"年："&amp;AD$64)&amp;IF(AC$65="","",CHAR(10)&amp;AC$65&amp;"年："&amp;AD$65)&amp;IF(AC$66="","",CHAR(10)&amp;AC$66&amp;"年："&amp;AD$66)</f>
        <v/>
      </c>
      <c r="AH61" s="296"/>
      <c r="AI61" s="105">
        <f>AH61</f>
        <v>0</v>
      </c>
      <c r="AJ61" s="105" t="str">
        <f>IF(AH$64="","",AH$64&amp;"年："&amp;AI$64)&amp;IF(AH$65="","",CHAR(10)&amp;AH$65&amp;"年："&amp;AI$65)&amp;IF(AH$66="","",CHAR(10)&amp;AH$66&amp;"年："&amp;AI$66)</f>
        <v/>
      </c>
      <c r="AM61" s="296"/>
      <c r="AN61" s="105">
        <f>AM61</f>
        <v>0</v>
      </c>
      <c r="AO61" s="105" t="str">
        <f>IF(AM$64="","",AM$64&amp;"年："&amp;AN$64)&amp;IF(AM$65="","",CHAR(10)&amp;AM$65&amp;"年："&amp;AN$65)&amp;IF(AM$66="","",CHAR(10)&amp;AM$66&amp;"年："&amp;AN$66)</f>
        <v/>
      </c>
      <c r="AR61" s="296"/>
      <c r="AS61" s="105">
        <f>AR61</f>
        <v>0</v>
      </c>
      <c r="AT61" s="105" t="str">
        <f>IF(AR$64="","",AR$64&amp;"年："&amp;AS$64)&amp;IF(AR$65="","",CHAR(10)&amp;AR$65&amp;"年："&amp;AS$65)&amp;IF(AR$66="","",CHAR(10)&amp;AR$66&amp;"年："&amp;AS$66)</f>
        <v/>
      </c>
      <c r="AW61" s="296"/>
      <c r="AX61" s="105">
        <f>AW61</f>
        <v>0</v>
      </c>
      <c r="AY61" s="105" t="str">
        <f>IF(AW$64="","",AW$64&amp;"年："&amp;AX$64)&amp;IF(AW$65="","",CHAR(10)&amp;AW$65&amp;"年："&amp;AX$65)&amp;IF(AW$66="","",CHAR(10)&amp;AW$66&amp;"年："&amp;AX$66)</f>
        <v/>
      </c>
      <c r="BB61" s="296"/>
      <c r="BC61" s="105">
        <f>BB61</f>
        <v>0</v>
      </c>
      <c r="BD61" s="105" t="str">
        <f>IF(BB$64="","",BB$64&amp;"年："&amp;BC$64)&amp;IF(BB$65="","",CHAR(10)&amp;BB$65&amp;"年："&amp;BC$65)&amp;IF(BB$66="","",CHAR(10)&amp;BB$66&amp;"年："&amp;BC$66)</f>
        <v/>
      </c>
      <c r="BG61" s="296"/>
      <c r="BH61" s="105">
        <f>BG61</f>
        <v>0</v>
      </c>
      <c r="BI61" s="105" t="str">
        <f>IF(BG$64="","",BG$64&amp;"年："&amp;BH$64)&amp;IF(BG$65="","",CHAR(10)&amp;BG$65&amp;"年："&amp;BH$65)&amp;IF(BG$66="","",CHAR(10)&amp;BG$66&amp;"年："&amp;BH$66)</f>
        <v/>
      </c>
      <c r="BL61" s="296"/>
      <c r="BM61" s="105">
        <f>BL61</f>
        <v>0</v>
      </c>
      <c r="BN61" s="105" t="str">
        <f>IF(BL$64="","",BL$64&amp;"年："&amp;BM$64)&amp;IF(BL$65="","",CHAR(10)&amp;BL$65&amp;"年："&amp;BM$65)&amp;IF(BL$66="","",CHAR(10)&amp;BL$66&amp;"年："&amp;BM$66)</f>
        <v/>
      </c>
      <c r="BQ61" s="296"/>
      <c r="BR61" s="105">
        <f>BQ61</f>
        <v>0</v>
      </c>
      <c r="BS61" s="105" t="str">
        <f>IF(BQ$64="","",BQ$64&amp;"年："&amp;BR$64)&amp;IF(BQ$65="","",CHAR(10)&amp;BQ$65&amp;"年："&amp;BR$65)&amp;IF(BQ$66="","",CHAR(10)&amp;BQ$66&amp;"年："&amp;BR$66)</f>
        <v/>
      </c>
      <c r="BV61" s="296"/>
      <c r="BW61" s="105">
        <f>BV61</f>
        <v>0</v>
      </c>
      <c r="BX61" s="105" t="str">
        <f>IF(BV$64="","",BV$64&amp;"年："&amp;BW$64)&amp;IF(BV$65="","",CHAR(10)&amp;BV$65&amp;"年："&amp;BW$65)&amp;IF(BV$66="","",CHAR(10)&amp;BV$66&amp;"年："&amp;BW$66)</f>
        <v/>
      </c>
      <c r="CA61" s="296"/>
      <c r="CB61" s="105">
        <f>CA61</f>
        <v>0</v>
      </c>
      <c r="CC61" s="105" t="str">
        <f>IF(CA$64="","",CA$64&amp;"年："&amp;CB$64)&amp;IF(CA$65="","",CHAR(10)&amp;CA$65&amp;"年："&amp;CB$65)&amp;IF(CA$66="","",CHAR(10)&amp;CA$66&amp;"年："&amp;CB$66)</f>
        <v/>
      </c>
      <c r="CF61" s="296"/>
      <c r="CG61" s="105">
        <f>CF61</f>
        <v>0</v>
      </c>
      <c r="CH61" s="105" t="str">
        <f>IF(CF$64="","",CF$64&amp;"年："&amp;CG$64)&amp;IF(CF$65="","",CHAR(10)&amp;CF$65&amp;"年："&amp;CG$65)&amp;IF(CF$66="","",CHAR(10)&amp;CF$66&amp;"年："&amp;CG$66)</f>
        <v/>
      </c>
      <c r="CK61" s="296"/>
      <c r="CL61" s="105">
        <f>CK61</f>
        <v>0</v>
      </c>
      <c r="CM61" s="105" t="str">
        <f>IF(CK$64="","",CK$64&amp;"年："&amp;CL$64)&amp;IF(CK$65="","",CHAR(10)&amp;CK$65&amp;"年："&amp;CL$65)&amp;IF(CK$66="","",CHAR(10)&amp;CK$66&amp;"年："&amp;CL$66)</f>
        <v/>
      </c>
      <c r="CP61" s="296"/>
      <c r="CQ61" s="105">
        <f>CP61</f>
        <v>0</v>
      </c>
      <c r="CR61" s="105" t="str">
        <f>IF(CP$64="","",CP$64&amp;"年："&amp;CQ$64)&amp;IF(CP$65="","",CHAR(10)&amp;CP$65&amp;"年："&amp;CQ$65)&amp;IF(CP$66="","",CHAR(10)&amp;CP$66&amp;"年："&amp;CQ$66)</f>
        <v/>
      </c>
      <c r="CU61" s="296"/>
      <c r="CV61" s="105">
        <f>CU61</f>
        <v>0</v>
      </c>
      <c r="CW61" s="105" t="str">
        <f>IF(CU$64="","",CU$64&amp;"年："&amp;CV$64)&amp;IF(CU$65="","",CHAR(10)&amp;CU$65&amp;"年："&amp;CV$65)&amp;IF(CU$66="","",CHAR(10)&amp;CU$66&amp;"年："&amp;CV$66)</f>
        <v/>
      </c>
    </row>
    <row r="63" spans="1:102" x14ac:dyDescent="0.15">
      <c r="D63" s="102" t="s">
        <v>225</v>
      </c>
      <c r="E63" s="735" t="s">
        <v>224</v>
      </c>
      <c r="F63" s="736"/>
      <c r="I63" s="102" t="s">
        <v>225</v>
      </c>
      <c r="J63" s="774" t="s">
        <v>224</v>
      </c>
      <c r="K63" s="775"/>
      <c r="N63" s="102" t="s">
        <v>225</v>
      </c>
      <c r="O63" s="774" t="s">
        <v>224</v>
      </c>
      <c r="P63" s="775"/>
      <c r="S63" s="102" t="s">
        <v>225</v>
      </c>
      <c r="T63" s="774" t="s">
        <v>224</v>
      </c>
      <c r="U63" s="775"/>
      <c r="X63" s="102" t="s">
        <v>225</v>
      </c>
      <c r="Y63" s="774" t="s">
        <v>224</v>
      </c>
      <c r="Z63" s="775"/>
      <c r="AC63" s="102" t="s">
        <v>225</v>
      </c>
      <c r="AD63" s="774" t="s">
        <v>224</v>
      </c>
      <c r="AE63" s="775"/>
      <c r="AH63" s="102" t="s">
        <v>225</v>
      </c>
      <c r="AI63" s="774" t="s">
        <v>224</v>
      </c>
      <c r="AJ63" s="775"/>
      <c r="AM63" s="102" t="s">
        <v>225</v>
      </c>
      <c r="AN63" s="774" t="s">
        <v>224</v>
      </c>
      <c r="AO63" s="775"/>
      <c r="AR63" s="102" t="s">
        <v>225</v>
      </c>
      <c r="AS63" s="774" t="s">
        <v>224</v>
      </c>
      <c r="AT63" s="775"/>
      <c r="AW63" s="102" t="s">
        <v>225</v>
      </c>
      <c r="AX63" s="774" t="s">
        <v>224</v>
      </c>
      <c r="AY63" s="775"/>
      <c r="BB63" s="102" t="s">
        <v>225</v>
      </c>
      <c r="BC63" s="774" t="s">
        <v>224</v>
      </c>
      <c r="BD63" s="775"/>
      <c r="BG63" s="102" t="s">
        <v>225</v>
      </c>
      <c r="BH63" s="774" t="s">
        <v>224</v>
      </c>
      <c r="BI63" s="775"/>
      <c r="BL63" s="102" t="s">
        <v>225</v>
      </c>
      <c r="BM63" s="774" t="s">
        <v>224</v>
      </c>
      <c r="BN63" s="775"/>
      <c r="BQ63" s="102" t="s">
        <v>225</v>
      </c>
      <c r="BR63" s="774" t="s">
        <v>224</v>
      </c>
      <c r="BS63" s="775"/>
      <c r="BV63" s="102" t="s">
        <v>225</v>
      </c>
      <c r="BW63" s="774" t="s">
        <v>224</v>
      </c>
      <c r="BX63" s="775"/>
      <c r="CA63" s="102" t="s">
        <v>225</v>
      </c>
      <c r="CB63" s="774" t="s">
        <v>224</v>
      </c>
      <c r="CC63" s="775"/>
      <c r="CF63" s="102" t="s">
        <v>225</v>
      </c>
      <c r="CG63" s="774" t="s">
        <v>224</v>
      </c>
      <c r="CH63" s="775"/>
      <c r="CK63" s="102" t="s">
        <v>225</v>
      </c>
      <c r="CL63" s="774" t="s">
        <v>224</v>
      </c>
      <c r="CM63" s="775"/>
      <c r="CP63" s="102" t="s">
        <v>225</v>
      </c>
      <c r="CQ63" s="774" t="s">
        <v>224</v>
      </c>
      <c r="CR63" s="775"/>
      <c r="CU63" s="102" t="s">
        <v>225</v>
      </c>
      <c r="CV63" s="774" t="s">
        <v>224</v>
      </c>
      <c r="CW63" s="775"/>
    </row>
    <row r="64" spans="1:102" ht="27" customHeight="1" x14ac:dyDescent="0.15">
      <c r="C64" s="118" t="s">
        <v>242</v>
      </c>
      <c r="D64" s="308"/>
      <c r="E64" s="733"/>
      <c r="F64" s="734"/>
      <c r="H64" s="435" t="s">
        <v>316</v>
      </c>
      <c r="I64" s="308"/>
      <c r="J64" s="733"/>
      <c r="K64" s="734"/>
      <c r="M64" s="435" t="s">
        <v>316</v>
      </c>
      <c r="N64" s="308"/>
      <c r="O64" s="733"/>
      <c r="P64" s="734"/>
      <c r="R64" s="435" t="s">
        <v>316</v>
      </c>
      <c r="S64" s="308"/>
      <c r="T64" s="733"/>
      <c r="U64" s="734"/>
      <c r="W64" s="435" t="s">
        <v>316</v>
      </c>
      <c r="X64" s="308"/>
      <c r="Y64" s="733"/>
      <c r="Z64" s="734"/>
      <c r="AB64" s="435" t="s">
        <v>316</v>
      </c>
      <c r="AC64" s="308"/>
      <c r="AD64" s="733"/>
      <c r="AE64" s="734"/>
      <c r="AG64" s="435" t="s">
        <v>316</v>
      </c>
      <c r="AH64" s="308"/>
      <c r="AI64" s="733"/>
      <c r="AJ64" s="734"/>
      <c r="AL64" s="435" t="s">
        <v>316</v>
      </c>
      <c r="AM64" s="308"/>
      <c r="AN64" s="733"/>
      <c r="AO64" s="734"/>
      <c r="AQ64" s="435" t="s">
        <v>316</v>
      </c>
      <c r="AR64" s="308"/>
      <c r="AS64" s="733"/>
      <c r="AT64" s="734"/>
      <c r="AV64" s="435" t="s">
        <v>316</v>
      </c>
      <c r="AW64" s="308"/>
      <c r="AX64" s="733"/>
      <c r="AY64" s="734"/>
      <c r="BA64" s="435" t="s">
        <v>316</v>
      </c>
      <c r="BB64" s="308"/>
      <c r="BC64" s="733"/>
      <c r="BD64" s="734"/>
      <c r="BF64" s="435" t="s">
        <v>316</v>
      </c>
      <c r="BG64" s="308"/>
      <c r="BH64" s="733"/>
      <c r="BI64" s="734"/>
      <c r="BK64" s="435" t="s">
        <v>316</v>
      </c>
      <c r="BL64" s="308"/>
      <c r="BM64" s="733"/>
      <c r="BN64" s="734"/>
      <c r="BP64" s="435" t="s">
        <v>316</v>
      </c>
      <c r="BQ64" s="308"/>
      <c r="BR64" s="733"/>
      <c r="BS64" s="734"/>
      <c r="BU64" s="435" t="s">
        <v>316</v>
      </c>
      <c r="BV64" s="308"/>
      <c r="BW64" s="733"/>
      <c r="BX64" s="734"/>
      <c r="BZ64" s="435" t="s">
        <v>316</v>
      </c>
      <c r="CA64" s="308"/>
      <c r="CB64" s="733"/>
      <c r="CC64" s="734"/>
      <c r="CE64" s="435" t="s">
        <v>316</v>
      </c>
      <c r="CF64" s="308"/>
      <c r="CG64" s="733"/>
      <c r="CH64" s="734"/>
      <c r="CJ64" s="435" t="s">
        <v>316</v>
      </c>
      <c r="CK64" s="308"/>
      <c r="CL64" s="733"/>
      <c r="CM64" s="734"/>
      <c r="CO64" s="435" t="s">
        <v>316</v>
      </c>
      <c r="CP64" s="308"/>
      <c r="CQ64" s="733"/>
      <c r="CR64" s="734"/>
      <c r="CT64" s="435" t="s">
        <v>316</v>
      </c>
      <c r="CU64" s="308"/>
      <c r="CV64" s="733"/>
      <c r="CW64" s="734"/>
    </row>
    <row r="65" spans="1:102" ht="27" customHeight="1" x14ac:dyDescent="0.15">
      <c r="C65" s="118" t="s">
        <v>241</v>
      </c>
      <c r="D65" s="309"/>
      <c r="E65" s="723"/>
      <c r="F65" s="724"/>
      <c r="H65" s="435" t="s">
        <v>317</v>
      </c>
      <c r="I65" s="309"/>
      <c r="J65" s="723"/>
      <c r="K65" s="724"/>
      <c r="M65" s="435" t="s">
        <v>317</v>
      </c>
      <c r="N65" s="309"/>
      <c r="O65" s="723"/>
      <c r="P65" s="724"/>
      <c r="R65" s="435" t="s">
        <v>317</v>
      </c>
      <c r="S65" s="309"/>
      <c r="T65" s="723"/>
      <c r="U65" s="724"/>
      <c r="W65" s="435" t="s">
        <v>317</v>
      </c>
      <c r="X65" s="309"/>
      <c r="Y65" s="723"/>
      <c r="Z65" s="724"/>
      <c r="AB65" s="435" t="s">
        <v>317</v>
      </c>
      <c r="AC65" s="309"/>
      <c r="AD65" s="723"/>
      <c r="AE65" s="724"/>
      <c r="AG65" s="435" t="s">
        <v>317</v>
      </c>
      <c r="AH65" s="309"/>
      <c r="AI65" s="723"/>
      <c r="AJ65" s="724"/>
      <c r="AL65" s="435" t="s">
        <v>317</v>
      </c>
      <c r="AM65" s="309"/>
      <c r="AN65" s="723"/>
      <c r="AO65" s="724"/>
      <c r="AQ65" s="435" t="s">
        <v>317</v>
      </c>
      <c r="AR65" s="309"/>
      <c r="AS65" s="723"/>
      <c r="AT65" s="724"/>
      <c r="AV65" s="435" t="s">
        <v>317</v>
      </c>
      <c r="AW65" s="309"/>
      <c r="AX65" s="723"/>
      <c r="AY65" s="724"/>
      <c r="BA65" s="435" t="s">
        <v>317</v>
      </c>
      <c r="BB65" s="309"/>
      <c r="BC65" s="723"/>
      <c r="BD65" s="724"/>
      <c r="BF65" s="435" t="s">
        <v>317</v>
      </c>
      <c r="BG65" s="309"/>
      <c r="BH65" s="723"/>
      <c r="BI65" s="724"/>
      <c r="BK65" s="435" t="s">
        <v>317</v>
      </c>
      <c r="BL65" s="309"/>
      <c r="BM65" s="723"/>
      <c r="BN65" s="724"/>
      <c r="BP65" s="435" t="s">
        <v>317</v>
      </c>
      <c r="BQ65" s="309"/>
      <c r="BR65" s="723"/>
      <c r="BS65" s="724"/>
      <c r="BU65" s="435" t="s">
        <v>317</v>
      </c>
      <c r="BV65" s="309"/>
      <c r="BW65" s="723"/>
      <c r="BX65" s="724"/>
      <c r="BZ65" s="435" t="s">
        <v>317</v>
      </c>
      <c r="CA65" s="309"/>
      <c r="CB65" s="723"/>
      <c r="CC65" s="724"/>
      <c r="CE65" s="435" t="s">
        <v>317</v>
      </c>
      <c r="CF65" s="309"/>
      <c r="CG65" s="723"/>
      <c r="CH65" s="724"/>
      <c r="CJ65" s="435" t="s">
        <v>317</v>
      </c>
      <c r="CK65" s="309"/>
      <c r="CL65" s="723"/>
      <c r="CM65" s="724"/>
      <c r="CO65" s="435" t="s">
        <v>317</v>
      </c>
      <c r="CP65" s="309"/>
      <c r="CQ65" s="723"/>
      <c r="CR65" s="724"/>
      <c r="CT65" s="435" t="s">
        <v>317</v>
      </c>
      <c r="CU65" s="309"/>
      <c r="CV65" s="723"/>
      <c r="CW65" s="724"/>
    </row>
    <row r="66" spans="1:102" ht="27" customHeight="1" x14ac:dyDescent="0.15">
      <c r="C66" s="118" t="s">
        <v>240</v>
      </c>
      <c r="D66" s="310"/>
      <c r="E66" s="725"/>
      <c r="F66" s="726"/>
      <c r="H66" s="435" t="s">
        <v>318</v>
      </c>
      <c r="I66" s="310"/>
      <c r="J66" s="725"/>
      <c r="K66" s="726"/>
      <c r="M66" s="435" t="s">
        <v>318</v>
      </c>
      <c r="N66" s="310"/>
      <c r="O66" s="725"/>
      <c r="P66" s="726"/>
      <c r="R66" s="435" t="s">
        <v>318</v>
      </c>
      <c r="S66" s="310"/>
      <c r="T66" s="725"/>
      <c r="U66" s="726"/>
      <c r="W66" s="435" t="s">
        <v>318</v>
      </c>
      <c r="X66" s="310"/>
      <c r="Y66" s="725"/>
      <c r="Z66" s="726"/>
      <c r="AB66" s="435" t="s">
        <v>318</v>
      </c>
      <c r="AC66" s="310"/>
      <c r="AD66" s="725"/>
      <c r="AE66" s="726"/>
      <c r="AG66" s="435" t="s">
        <v>318</v>
      </c>
      <c r="AH66" s="310"/>
      <c r="AI66" s="725"/>
      <c r="AJ66" s="726"/>
      <c r="AL66" s="435" t="s">
        <v>318</v>
      </c>
      <c r="AM66" s="310"/>
      <c r="AN66" s="725"/>
      <c r="AO66" s="726"/>
      <c r="AQ66" s="435" t="s">
        <v>318</v>
      </c>
      <c r="AR66" s="310"/>
      <c r="AS66" s="725"/>
      <c r="AT66" s="726"/>
      <c r="AV66" s="435" t="s">
        <v>318</v>
      </c>
      <c r="AW66" s="310"/>
      <c r="AX66" s="725"/>
      <c r="AY66" s="726"/>
      <c r="BA66" s="435" t="s">
        <v>318</v>
      </c>
      <c r="BB66" s="310"/>
      <c r="BC66" s="725"/>
      <c r="BD66" s="726"/>
      <c r="BF66" s="435" t="s">
        <v>318</v>
      </c>
      <c r="BG66" s="310"/>
      <c r="BH66" s="725"/>
      <c r="BI66" s="726"/>
      <c r="BK66" s="435" t="s">
        <v>318</v>
      </c>
      <c r="BL66" s="310"/>
      <c r="BM66" s="725"/>
      <c r="BN66" s="726"/>
      <c r="BP66" s="435" t="s">
        <v>318</v>
      </c>
      <c r="BQ66" s="310"/>
      <c r="BR66" s="725"/>
      <c r="BS66" s="726"/>
      <c r="BU66" s="435" t="s">
        <v>318</v>
      </c>
      <c r="BV66" s="310"/>
      <c r="BW66" s="725"/>
      <c r="BX66" s="726"/>
      <c r="BZ66" s="435" t="s">
        <v>318</v>
      </c>
      <c r="CA66" s="310"/>
      <c r="CB66" s="725"/>
      <c r="CC66" s="726"/>
      <c r="CE66" s="435" t="s">
        <v>318</v>
      </c>
      <c r="CF66" s="310"/>
      <c r="CG66" s="725"/>
      <c r="CH66" s="726"/>
      <c r="CJ66" s="435" t="s">
        <v>318</v>
      </c>
      <c r="CK66" s="310"/>
      <c r="CL66" s="725"/>
      <c r="CM66" s="726"/>
      <c r="CO66" s="435" t="s">
        <v>318</v>
      </c>
      <c r="CP66" s="310"/>
      <c r="CQ66" s="725"/>
      <c r="CR66" s="726"/>
      <c r="CT66" s="435" t="s">
        <v>318</v>
      </c>
      <c r="CU66" s="310"/>
      <c r="CV66" s="725"/>
      <c r="CW66" s="726"/>
    </row>
    <row r="67" spans="1:102" x14ac:dyDescent="0.15">
      <c r="B67" s="118" t="s">
        <v>810</v>
      </c>
      <c r="CK67" s="312"/>
      <c r="CL67" s="312"/>
      <c r="CM67" s="312"/>
    </row>
    <row r="68" spans="1:102" ht="27" customHeight="1" x14ac:dyDescent="0.15">
      <c r="A68" s="118">
        <v>12</v>
      </c>
      <c r="B68" s="109" t="s">
        <v>791</v>
      </c>
      <c r="D68" s="296"/>
      <c r="E68" s="118" t="s">
        <v>221</v>
      </c>
      <c r="F68" s="105" t="str">
        <f>IF(D68="　","",IF(D68=0,"",IF(D68="","",$B68&amp;"："&amp;D68&amp;"年")))</f>
        <v/>
      </c>
      <c r="G68" s="105" t="s">
        <v>223</v>
      </c>
      <c r="I68" s="296"/>
      <c r="J68" s="503" t="s">
        <v>221</v>
      </c>
      <c r="K68" s="105" t="str">
        <f>IF(I68="　","",IF(I68=0,"",IF(I68="","",$B68&amp;"："&amp;I68&amp;"年")))</f>
        <v/>
      </c>
      <c r="L68" s="105" t="s">
        <v>223</v>
      </c>
      <c r="N68" s="296"/>
      <c r="O68" s="503" t="s">
        <v>221</v>
      </c>
      <c r="P68" s="105" t="str">
        <f>IF(N68="　","",IF(N68=0,"",IF(N68="","",$B68&amp;"："&amp;N68&amp;"年")))</f>
        <v/>
      </c>
      <c r="Q68" s="140" t="s">
        <v>223</v>
      </c>
      <c r="S68" s="296"/>
      <c r="T68" s="503" t="s">
        <v>221</v>
      </c>
      <c r="U68" s="105" t="str">
        <f>IF(S68="　","",IF(S68=0,"",IF(S68="","",$B68&amp;"："&amp;S68&amp;"年")))</f>
        <v/>
      </c>
      <c r="V68" s="105" t="s">
        <v>223</v>
      </c>
      <c r="X68" s="296"/>
      <c r="Y68" s="503" t="s">
        <v>221</v>
      </c>
      <c r="Z68" s="105" t="str">
        <f>IF(X68="　","",IF(X68=0,"",IF(X68="","",$B68&amp;"："&amp;X68&amp;"年")))</f>
        <v/>
      </c>
      <c r="AA68" s="105" t="s">
        <v>223</v>
      </c>
      <c r="AC68" s="296"/>
      <c r="AD68" s="503" t="s">
        <v>221</v>
      </c>
      <c r="AE68" s="105" t="str">
        <f>IF(AC68="　","",IF(AC68=0,"",IF(AC68="","",$B68&amp;"："&amp;AC68&amp;"年")))</f>
        <v/>
      </c>
      <c r="AF68" s="105" t="s">
        <v>223</v>
      </c>
      <c r="AH68" s="296"/>
      <c r="AI68" s="503" t="s">
        <v>221</v>
      </c>
      <c r="AJ68" s="105" t="str">
        <f>IF(AH68="　","",IF(AH68=0,"",IF(AH68="","",$B68&amp;"："&amp;AH68&amp;"年")))</f>
        <v/>
      </c>
      <c r="AK68" s="105" t="s">
        <v>223</v>
      </c>
      <c r="AM68" s="296"/>
      <c r="AN68" s="503" t="s">
        <v>221</v>
      </c>
      <c r="AO68" s="105" t="str">
        <f>IF(AM68="　","",IF(AM68=0,"",IF(AM68="","",$B68&amp;"："&amp;AM68&amp;"年")))</f>
        <v/>
      </c>
      <c r="AP68" s="105" t="s">
        <v>223</v>
      </c>
      <c r="AR68" s="296"/>
      <c r="AS68" s="503" t="s">
        <v>221</v>
      </c>
      <c r="AT68" s="105" t="str">
        <f>IF(AR68="　","",IF(AR68=0,"",IF(AR68="","",$B68&amp;"："&amp;AR68&amp;"年")))</f>
        <v/>
      </c>
      <c r="AU68" s="105" t="s">
        <v>223</v>
      </c>
      <c r="AW68" s="296"/>
      <c r="AX68" s="503" t="s">
        <v>221</v>
      </c>
      <c r="AY68" s="105" t="str">
        <f>IF(AW68="　","",IF(AW68=0,"",IF(AW68="","",$B68&amp;"："&amp;AW68&amp;"年")))</f>
        <v/>
      </c>
      <c r="AZ68" s="105" t="s">
        <v>223</v>
      </c>
      <c r="BB68" s="296"/>
      <c r="BC68" s="503" t="s">
        <v>221</v>
      </c>
      <c r="BD68" s="105" t="str">
        <f>IF(BB68="　","",IF(BB68=0,"",IF(BB68="","",$B68&amp;"："&amp;BB68&amp;"年")))</f>
        <v/>
      </c>
      <c r="BE68" s="105" t="s">
        <v>223</v>
      </c>
      <c r="BG68" s="296"/>
      <c r="BH68" s="503" t="s">
        <v>221</v>
      </c>
      <c r="BI68" s="105" t="str">
        <f>IF(BG68="　","",IF(BG68=0,"",IF(BG68="","",$B68&amp;"："&amp;BG68&amp;"年")))</f>
        <v/>
      </c>
      <c r="BJ68" s="105" t="s">
        <v>223</v>
      </c>
      <c r="BL68" s="296"/>
      <c r="BM68" s="503" t="s">
        <v>221</v>
      </c>
      <c r="BN68" s="105" t="str">
        <f>IF(BL68="　","",IF(BL68=0,"",IF(BL68="","",$B68&amp;"："&amp;BL68&amp;"年")))</f>
        <v/>
      </c>
      <c r="BO68" s="105" t="s">
        <v>223</v>
      </c>
      <c r="BQ68" s="296"/>
      <c r="BR68" s="503" t="s">
        <v>221</v>
      </c>
      <c r="BS68" s="105" t="str">
        <f>IF(BQ68="　","",IF(BQ68=0,"",IF(BQ68="","",$B68&amp;"："&amp;BQ68&amp;"年")))</f>
        <v/>
      </c>
      <c r="BT68" s="105" t="s">
        <v>223</v>
      </c>
      <c r="BV68" s="296"/>
      <c r="BW68" s="503" t="s">
        <v>221</v>
      </c>
      <c r="BX68" s="105" t="str">
        <f>IF(BV68="　","",IF(BV68=0,"",IF(BV68="","",$B68&amp;"："&amp;BV68&amp;"年")))</f>
        <v/>
      </c>
      <c r="BY68" s="105" t="s">
        <v>223</v>
      </c>
      <c r="CA68" s="296"/>
      <c r="CB68" s="503" t="s">
        <v>221</v>
      </c>
      <c r="CC68" s="105" t="str">
        <f>IF(CA68="　","",IF(CA68=0,"",IF(CA68="","",$B68&amp;"："&amp;CA68&amp;"年")))</f>
        <v/>
      </c>
      <c r="CD68" s="105" t="s">
        <v>223</v>
      </c>
      <c r="CF68" s="296"/>
      <c r="CG68" s="503" t="s">
        <v>221</v>
      </c>
      <c r="CH68" s="105" t="str">
        <f>IF(CF68="　","",IF(CF68=0,"",IF(CF68="","",$B68&amp;"："&amp;CF68&amp;"年")))</f>
        <v/>
      </c>
      <c r="CI68" s="105" t="s">
        <v>223</v>
      </c>
      <c r="CK68" s="296"/>
      <c r="CL68" s="503" t="s">
        <v>221</v>
      </c>
      <c r="CM68" s="105" t="str">
        <f>IF(CK68="　","",IF(CK68=0,"",IF(CK68="","",$B68&amp;"："&amp;CK68&amp;"年")))</f>
        <v/>
      </c>
      <c r="CN68" s="105" t="s">
        <v>223</v>
      </c>
      <c r="CP68" s="296"/>
      <c r="CQ68" s="503" t="s">
        <v>221</v>
      </c>
      <c r="CR68" s="105" t="str">
        <f>IF(CP68="　","",IF(CP68=0,"",IF(CP68="","",$B68&amp;"："&amp;CP68&amp;"年")))</f>
        <v/>
      </c>
      <c r="CS68" s="105" t="s">
        <v>223</v>
      </c>
      <c r="CU68" s="296"/>
      <c r="CV68" s="503" t="s">
        <v>221</v>
      </c>
      <c r="CW68" s="105" t="str">
        <f>IF(CU68="　","",IF(CU68=0,"",IF(CU68="","",$B68&amp;"："&amp;CU68&amp;"年")))</f>
        <v/>
      </c>
      <c r="CX68" s="105" t="s">
        <v>223</v>
      </c>
    </row>
    <row r="69" spans="1:102" s="154" customFormat="1" x14ac:dyDescent="0.15">
      <c r="B69" s="527" t="s">
        <v>810</v>
      </c>
      <c r="C69" s="42"/>
      <c r="F69" s="105"/>
      <c r="G69" s="140"/>
      <c r="H69" s="42"/>
      <c r="I69" s="503"/>
      <c r="J69" s="503"/>
      <c r="K69" s="105"/>
      <c r="L69" s="140"/>
      <c r="M69" s="42"/>
      <c r="N69" s="503"/>
      <c r="O69" s="503"/>
      <c r="P69" s="105"/>
      <c r="Q69" s="140"/>
      <c r="R69" s="42"/>
      <c r="S69" s="503"/>
      <c r="T69" s="503"/>
      <c r="U69" s="105"/>
      <c r="V69" s="140"/>
      <c r="W69" s="42"/>
      <c r="X69" s="503"/>
      <c r="Y69" s="503"/>
      <c r="Z69" s="105"/>
      <c r="AA69" s="140"/>
      <c r="AB69" s="42"/>
      <c r="AC69" s="503"/>
      <c r="AD69" s="503"/>
      <c r="AE69" s="105"/>
      <c r="AF69" s="140"/>
      <c r="AG69" s="42"/>
      <c r="AH69" s="503"/>
      <c r="AI69" s="503"/>
      <c r="AJ69" s="105"/>
      <c r="AK69" s="140"/>
      <c r="AL69" s="42"/>
      <c r="AM69" s="503"/>
      <c r="AN69" s="503"/>
      <c r="AO69" s="105"/>
      <c r="AP69" s="140"/>
      <c r="AQ69" s="42"/>
      <c r="AR69" s="503"/>
      <c r="AS69" s="503"/>
      <c r="AT69" s="105"/>
      <c r="AU69" s="140"/>
      <c r="AV69" s="42"/>
      <c r="AW69" s="503"/>
      <c r="AX69" s="503"/>
      <c r="AY69" s="105"/>
      <c r="AZ69" s="140"/>
      <c r="BA69" s="42"/>
      <c r="BB69" s="503"/>
      <c r="BC69" s="503"/>
      <c r="BD69" s="105"/>
      <c r="BE69" s="140"/>
      <c r="BF69" s="42"/>
      <c r="BG69" s="503"/>
      <c r="BH69" s="503"/>
      <c r="BI69" s="105"/>
      <c r="BJ69" s="140"/>
      <c r="BK69" s="42"/>
      <c r="BL69" s="503"/>
      <c r="BM69" s="503"/>
      <c r="BN69" s="105"/>
      <c r="BO69" s="140"/>
      <c r="BP69" s="42"/>
      <c r="BQ69" s="503"/>
      <c r="BR69" s="503"/>
      <c r="BS69" s="105"/>
      <c r="BT69" s="140"/>
      <c r="BU69" s="42"/>
      <c r="BV69" s="503"/>
      <c r="BW69" s="503"/>
      <c r="BX69" s="105"/>
      <c r="BY69" s="140"/>
      <c r="BZ69" s="42"/>
      <c r="CA69" s="503"/>
      <c r="CB69" s="503"/>
      <c r="CC69" s="105"/>
      <c r="CD69" s="140"/>
      <c r="CE69" s="42"/>
      <c r="CF69" s="503"/>
      <c r="CG69" s="503"/>
      <c r="CH69" s="105"/>
      <c r="CI69" s="140"/>
      <c r="CJ69" s="42"/>
      <c r="CK69" s="503"/>
      <c r="CL69" s="503"/>
      <c r="CM69" s="105"/>
      <c r="CN69" s="140"/>
      <c r="CO69" s="42"/>
      <c r="CP69" s="503"/>
      <c r="CQ69" s="503"/>
      <c r="CR69" s="105"/>
      <c r="CS69" s="140"/>
      <c r="CT69" s="42"/>
      <c r="CU69" s="503"/>
      <c r="CV69" s="503"/>
      <c r="CW69" s="105"/>
      <c r="CX69" s="140"/>
    </row>
    <row r="70" spans="1:102" ht="29.25" customHeight="1" x14ac:dyDescent="0.15">
      <c r="B70" s="109" t="s">
        <v>798</v>
      </c>
      <c r="D70" s="296"/>
      <c r="E70" s="118" t="s">
        <v>221</v>
      </c>
      <c r="F70" s="105" t="str">
        <f>IF(D70="　","",IF(D70=0,"",IF(D70="","",IF(SUM(D68),"/"&amp;$B70&amp;"："&amp;D70&amp;"年",$B70&amp;"："&amp;D70&amp;"年"))))</f>
        <v/>
      </c>
      <c r="G70" s="140" t="s">
        <v>222</v>
      </c>
      <c r="I70" s="296"/>
      <c r="J70" s="503" t="s">
        <v>221</v>
      </c>
      <c r="K70" s="105" t="str">
        <f>IF(I70="　","",IF(I70=0,"",IF(I70="","",IF(SUM(I68),"/"&amp;$B70&amp;"："&amp;I70&amp;"年",$B70&amp;"："&amp;I70&amp;"年"))))</f>
        <v/>
      </c>
      <c r="L70" s="140" t="s">
        <v>222</v>
      </c>
      <c r="N70" s="296"/>
      <c r="O70" s="503" t="s">
        <v>221</v>
      </c>
      <c r="P70" s="105" t="str">
        <f>IF(N70="　","",IF(N70=0,"",IF(N70="","",IF(SUM(N68),"/"&amp;$B70&amp;"："&amp;N70&amp;"年",$B70&amp;"："&amp;N70&amp;"年"))))</f>
        <v/>
      </c>
      <c r="Q70" s="140" t="s">
        <v>222</v>
      </c>
      <c r="S70" s="296"/>
      <c r="T70" s="503" t="s">
        <v>221</v>
      </c>
      <c r="U70" s="105" t="str">
        <f>IF(S70="　","",IF(S70=0,"",IF(S70="","",IF(SUM(S68),"/"&amp;$B70&amp;"："&amp;S70&amp;"年",$B70&amp;"："&amp;S70&amp;"年"))))</f>
        <v/>
      </c>
      <c r="V70" s="140" t="s">
        <v>222</v>
      </c>
      <c r="X70" s="296"/>
      <c r="Y70" s="503" t="s">
        <v>221</v>
      </c>
      <c r="Z70" s="105" t="str">
        <f>IF(X70="　","",IF(X70=0,"",IF(X70="","",IF(SUM(X68),"/"&amp;$B70&amp;"："&amp;X70&amp;"年",$B70&amp;"："&amp;X70&amp;"年"))))</f>
        <v/>
      </c>
      <c r="AA70" s="140" t="s">
        <v>222</v>
      </c>
      <c r="AC70" s="296"/>
      <c r="AD70" s="503" t="s">
        <v>221</v>
      </c>
      <c r="AE70" s="105" t="str">
        <f>IF(AC70="　","",IF(AC70=0,"",IF(AC70="","",IF(SUM(AC68),"/"&amp;$B70&amp;"："&amp;AC70&amp;"年",$B70&amp;"："&amp;AC70&amp;"年"))))</f>
        <v/>
      </c>
      <c r="AF70" s="140" t="s">
        <v>222</v>
      </c>
      <c r="AH70" s="296"/>
      <c r="AI70" s="503" t="s">
        <v>221</v>
      </c>
      <c r="AJ70" s="105" t="str">
        <f>IF(AH70="　","",IF(AH70=0,"",IF(AH70="","",IF(SUM(AH68),"/"&amp;$B70&amp;"："&amp;AH70&amp;"年",$B70&amp;"："&amp;AH70&amp;"年"))))</f>
        <v/>
      </c>
      <c r="AK70" s="140" t="s">
        <v>222</v>
      </c>
      <c r="AM70" s="296"/>
      <c r="AN70" s="503" t="s">
        <v>221</v>
      </c>
      <c r="AO70" s="105" t="str">
        <f>IF(AM70="　","",IF(AM70=0,"",IF(AM70="","",IF(SUM(AM68),"/"&amp;$B70&amp;"："&amp;AM70&amp;"年",$B70&amp;"："&amp;AM70&amp;"年"))))</f>
        <v/>
      </c>
      <c r="AP70" s="140" t="s">
        <v>222</v>
      </c>
      <c r="AR70" s="296"/>
      <c r="AS70" s="503" t="s">
        <v>221</v>
      </c>
      <c r="AT70" s="105" t="str">
        <f>IF(AR70="　","",IF(AR70=0,"",IF(AR70="","",IF(SUM(AR68),"/"&amp;$B70&amp;"："&amp;AR70&amp;"年",$B70&amp;"："&amp;AR70&amp;"年"))))</f>
        <v/>
      </c>
      <c r="AU70" s="140" t="s">
        <v>222</v>
      </c>
      <c r="AW70" s="296"/>
      <c r="AX70" s="503" t="s">
        <v>221</v>
      </c>
      <c r="AY70" s="105" t="str">
        <f>IF(AW70="　","",IF(AW70=0,"",IF(AW70="","",IF(SUM(AW68),"/"&amp;$B70&amp;"："&amp;AW70&amp;"年",$B70&amp;"："&amp;AW70&amp;"年"))))</f>
        <v/>
      </c>
      <c r="AZ70" s="140" t="s">
        <v>222</v>
      </c>
      <c r="BB70" s="296"/>
      <c r="BC70" s="503" t="s">
        <v>221</v>
      </c>
      <c r="BD70" s="105" t="str">
        <f>IF(BB70="　","",IF(BB70=0,"",IF(BB70="","",IF(SUM(BB68),"/"&amp;$B70&amp;"："&amp;BB70&amp;"年",$B70&amp;"："&amp;BB70&amp;"年"))))</f>
        <v/>
      </c>
      <c r="BE70" s="140" t="s">
        <v>222</v>
      </c>
      <c r="BG70" s="296"/>
      <c r="BH70" s="503" t="s">
        <v>221</v>
      </c>
      <c r="BI70" s="105" t="str">
        <f>IF(BG70="　","",IF(BG70=0,"",IF(BG70="","",IF(SUM(BG68),"/"&amp;$B70&amp;"："&amp;BG70&amp;"年",$B70&amp;"："&amp;BG70&amp;"年"))))</f>
        <v/>
      </c>
      <c r="BJ70" s="140" t="s">
        <v>222</v>
      </c>
      <c r="BL70" s="296"/>
      <c r="BM70" s="503" t="s">
        <v>221</v>
      </c>
      <c r="BN70" s="105" t="str">
        <f>IF(BL70="　","",IF(BL70=0,"",IF(BL70="","",IF(SUM(BL68),"/"&amp;$B70&amp;"："&amp;BL70&amp;"年",$B70&amp;"："&amp;BL70&amp;"年"))))</f>
        <v/>
      </c>
      <c r="BO70" s="140" t="s">
        <v>222</v>
      </c>
      <c r="BQ70" s="296"/>
      <c r="BR70" s="503" t="s">
        <v>221</v>
      </c>
      <c r="BS70" s="105" t="str">
        <f>IF(BQ70="　","",IF(BQ70=0,"",IF(BQ70="","",IF(SUM(BQ68),"/"&amp;$B70&amp;"："&amp;BQ70&amp;"年",$B70&amp;"："&amp;BQ70&amp;"年"))))</f>
        <v/>
      </c>
      <c r="BT70" s="140" t="s">
        <v>222</v>
      </c>
      <c r="BV70" s="296"/>
      <c r="BW70" s="503" t="s">
        <v>221</v>
      </c>
      <c r="BX70" s="105" t="str">
        <f>IF(BV70="　","",IF(BV70=0,"",IF(BV70="","",IF(SUM(BV68),"/"&amp;$B70&amp;"："&amp;BV70&amp;"年",$B70&amp;"："&amp;BV70&amp;"年"))))</f>
        <v/>
      </c>
      <c r="BY70" s="140" t="s">
        <v>222</v>
      </c>
      <c r="CA70" s="296"/>
      <c r="CB70" s="503" t="s">
        <v>221</v>
      </c>
      <c r="CC70" s="105" t="str">
        <f>IF(CA70="　","",IF(CA70=0,"",IF(CA70="","",IF(SUM(CA68),"/"&amp;$B70&amp;"："&amp;CA70&amp;"年",$B70&amp;"："&amp;CA70&amp;"年"))))</f>
        <v/>
      </c>
      <c r="CD70" s="140" t="s">
        <v>222</v>
      </c>
      <c r="CF70" s="296"/>
      <c r="CG70" s="503" t="s">
        <v>221</v>
      </c>
      <c r="CH70" s="105" t="str">
        <f>IF(CF70="　","",IF(CF70=0,"",IF(CF70="","",IF(SUM(CF68),"/"&amp;$B70&amp;"："&amp;CF70&amp;"年",$B70&amp;"："&amp;CF70&amp;"年"))))</f>
        <v/>
      </c>
      <c r="CI70" s="140" t="s">
        <v>222</v>
      </c>
      <c r="CK70" s="296"/>
      <c r="CL70" s="503" t="s">
        <v>221</v>
      </c>
      <c r="CM70" s="105" t="str">
        <f>IF(CK70="　","",IF(CK70=0,"",IF(CK70="","",IF(SUM(CK68),"/"&amp;$B70&amp;"："&amp;CK70&amp;"年",$B70&amp;"："&amp;CK70&amp;"年"))))</f>
        <v/>
      </c>
      <c r="CN70" s="140" t="s">
        <v>222</v>
      </c>
      <c r="CP70" s="296"/>
      <c r="CQ70" s="503" t="s">
        <v>221</v>
      </c>
      <c r="CR70" s="105" t="str">
        <f>IF(CP70="　","",IF(CP70=0,"",IF(CP70="","",IF(SUM(CP68),"/"&amp;$B70&amp;"："&amp;CP70&amp;"年",$B70&amp;"："&amp;CP70&amp;"年"))))</f>
        <v/>
      </c>
      <c r="CS70" s="140" t="s">
        <v>222</v>
      </c>
      <c r="CU70" s="296"/>
      <c r="CV70" s="503" t="s">
        <v>221</v>
      </c>
      <c r="CW70" s="105" t="str">
        <f>IF(CU70="　","",IF(CU70=0,"",IF(CU70="","",IF(SUM(CU68),"/"&amp;$B70&amp;"："&amp;CU70&amp;"年",$B70&amp;"："&amp;CU70&amp;"年"))))</f>
        <v/>
      </c>
      <c r="CX70" s="140" t="s">
        <v>222</v>
      </c>
    </row>
    <row r="71" spans="1:102" x14ac:dyDescent="0.15">
      <c r="B71" s="527" t="s">
        <v>810</v>
      </c>
      <c r="F71" s="105"/>
      <c r="I71" s="503"/>
      <c r="J71" s="503"/>
      <c r="K71" s="105"/>
      <c r="N71" s="503"/>
      <c r="O71" s="503"/>
      <c r="P71" s="105"/>
      <c r="S71" s="503"/>
      <c r="T71" s="503"/>
      <c r="U71" s="105"/>
      <c r="X71" s="503"/>
      <c r="Y71" s="503"/>
      <c r="Z71" s="105"/>
      <c r="AC71" s="503"/>
      <c r="AD71" s="503"/>
      <c r="AE71" s="105"/>
      <c r="AH71" s="503"/>
      <c r="AI71" s="503"/>
      <c r="AJ71" s="105"/>
      <c r="AM71" s="503"/>
      <c r="AN71" s="503"/>
      <c r="AO71" s="105"/>
      <c r="AR71" s="503"/>
      <c r="AS71" s="503"/>
      <c r="AT71" s="105"/>
      <c r="AW71" s="503"/>
      <c r="AX71" s="503"/>
      <c r="AY71" s="105"/>
      <c r="BB71" s="503"/>
      <c r="BC71" s="503"/>
      <c r="BD71" s="105"/>
      <c r="BG71" s="503"/>
      <c r="BH71" s="503"/>
      <c r="BI71" s="105"/>
      <c r="BL71" s="503"/>
      <c r="BM71" s="503"/>
      <c r="BN71" s="105"/>
      <c r="BQ71" s="503"/>
      <c r="BR71" s="503"/>
      <c r="BS71" s="105"/>
      <c r="BV71" s="503"/>
      <c r="BW71" s="503"/>
      <c r="BX71" s="105"/>
      <c r="CA71" s="503"/>
      <c r="CB71" s="503"/>
      <c r="CC71" s="105"/>
      <c r="CF71" s="503"/>
      <c r="CG71" s="503"/>
      <c r="CH71" s="105"/>
      <c r="CK71" s="503"/>
      <c r="CL71" s="503"/>
      <c r="CM71" s="105"/>
      <c r="CP71" s="503"/>
      <c r="CQ71" s="503"/>
      <c r="CR71" s="105"/>
      <c r="CU71" s="503"/>
      <c r="CV71" s="503"/>
      <c r="CW71" s="105"/>
    </row>
    <row r="72" spans="1:102" s="503" customFormat="1" ht="29.25" customHeight="1" x14ac:dyDescent="0.15">
      <c r="B72" s="503" t="s">
        <v>796</v>
      </c>
      <c r="C72" s="42"/>
      <c r="D72" s="296"/>
      <c r="E72" s="503" t="s">
        <v>221</v>
      </c>
      <c r="F72" s="105" t="str">
        <f>IF(D72="　","",IF(D72=0,"",IF(D72="","",IF(SUM(D68:D70),"/"&amp;$B72&amp;"："&amp;D72&amp;"年",$B72&amp;"："&amp;D72&amp;"年"))))</f>
        <v/>
      </c>
      <c r="G72" s="140" t="s">
        <v>222</v>
      </c>
      <c r="H72" s="42"/>
      <c r="I72" s="296"/>
      <c r="J72" s="503" t="s">
        <v>221</v>
      </c>
      <c r="K72" s="105" t="str">
        <f>IF(I72="　","",IF(I72=0,"",IF(I72="","",IF(SUM(I68:I70),"/"&amp;$B72&amp;"："&amp;I72&amp;"年",$B72&amp;"："&amp;I72&amp;"年"))))</f>
        <v/>
      </c>
      <c r="L72" s="140" t="s">
        <v>222</v>
      </c>
      <c r="M72" s="42"/>
      <c r="N72" s="296"/>
      <c r="O72" s="503" t="s">
        <v>221</v>
      </c>
      <c r="P72" s="105" t="str">
        <f>IF(N72="　","",IF(N72=0,"",IF(N72="","",IF(SUM(N68:N70),"/"&amp;$B72&amp;"："&amp;N72&amp;"年",$B72&amp;"："&amp;N72&amp;"年"))))</f>
        <v/>
      </c>
      <c r="Q72" s="140" t="s">
        <v>222</v>
      </c>
      <c r="R72" s="42"/>
      <c r="S72" s="296"/>
      <c r="T72" s="503" t="s">
        <v>221</v>
      </c>
      <c r="U72" s="105" t="str">
        <f>IF(S72="　","",IF(S72=0,"",IF(S72="","",IF(SUM(S68:S70),"/"&amp;$B72&amp;"："&amp;S72&amp;"年",$B72&amp;"："&amp;S72&amp;"年"))))</f>
        <v/>
      </c>
      <c r="V72" s="140" t="s">
        <v>222</v>
      </c>
      <c r="W72" s="42"/>
      <c r="X72" s="296"/>
      <c r="Y72" s="503" t="s">
        <v>221</v>
      </c>
      <c r="Z72" s="105" t="str">
        <f>IF(X72="　","",IF(X72=0,"",IF(X72="","",IF(SUM(X68:X70),"/"&amp;$B72&amp;"："&amp;X72&amp;"年",$B72&amp;"："&amp;X72&amp;"年"))))</f>
        <v/>
      </c>
      <c r="AA72" s="140" t="s">
        <v>222</v>
      </c>
      <c r="AB72" s="42"/>
      <c r="AC72" s="296"/>
      <c r="AD72" s="503" t="s">
        <v>221</v>
      </c>
      <c r="AE72" s="105" t="str">
        <f>IF(AC72="　","",IF(AC72=0,"",IF(AC72="","",IF(SUM(AC68:AC70),"/"&amp;$B72&amp;"："&amp;AC72&amp;"年",$B72&amp;"："&amp;AC72&amp;"年"))))</f>
        <v/>
      </c>
      <c r="AF72" s="140" t="s">
        <v>222</v>
      </c>
      <c r="AG72" s="42"/>
      <c r="AH72" s="296"/>
      <c r="AI72" s="503" t="s">
        <v>221</v>
      </c>
      <c r="AJ72" s="105" t="str">
        <f>IF(AH72="　","",IF(AH72=0,"",IF(AH72="","",IF(SUM(AH68:AH70),"/"&amp;$B72&amp;"："&amp;AH72&amp;"年",$B72&amp;"："&amp;AH72&amp;"年"))))</f>
        <v/>
      </c>
      <c r="AK72" s="140" t="s">
        <v>222</v>
      </c>
      <c r="AL72" s="42"/>
      <c r="AM72" s="296"/>
      <c r="AN72" s="503" t="s">
        <v>221</v>
      </c>
      <c r="AO72" s="105" t="str">
        <f>IF(AM72="　","",IF(AM72=0,"",IF(AM72="","",IF(SUM(AM68:AM70),"/"&amp;$B72&amp;"："&amp;AM72&amp;"年",$B72&amp;"："&amp;AM72&amp;"年"))))</f>
        <v/>
      </c>
      <c r="AP72" s="140" t="s">
        <v>222</v>
      </c>
      <c r="AQ72" s="42"/>
      <c r="AR72" s="296"/>
      <c r="AS72" s="503" t="s">
        <v>221</v>
      </c>
      <c r="AT72" s="105" t="str">
        <f>IF(AR72="　","",IF(AR72=0,"",IF(AR72="","",IF(SUM(AR68:AR70),"/"&amp;$B72&amp;"："&amp;AR72&amp;"年",$B72&amp;"："&amp;AR72&amp;"年"))))</f>
        <v/>
      </c>
      <c r="AU72" s="140" t="s">
        <v>222</v>
      </c>
      <c r="AV72" s="42"/>
      <c r="AW72" s="296"/>
      <c r="AX72" s="503" t="s">
        <v>221</v>
      </c>
      <c r="AY72" s="105" t="str">
        <f>IF(AW72="　","",IF(AW72=0,"",IF(AW72="","",IF(SUM(AW68:AW70),"/"&amp;$B72&amp;"："&amp;AW72&amp;"年",$B72&amp;"："&amp;AW72&amp;"年"))))</f>
        <v/>
      </c>
      <c r="AZ72" s="140" t="s">
        <v>222</v>
      </c>
      <c r="BA72" s="42"/>
      <c r="BB72" s="296"/>
      <c r="BC72" s="503" t="s">
        <v>221</v>
      </c>
      <c r="BD72" s="105" t="str">
        <f>IF(BB72="　","",IF(BB72=0,"",IF(BB72="","",IF(SUM(BB68:BB70),"/"&amp;$B72&amp;"："&amp;BB72&amp;"年",$B72&amp;"："&amp;BB72&amp;"年"))))</f>
        <v/>
      </c>
      <c r="BE72" s="140" t="s">
        <v>222</v>
      </c>
      <c r="BF72" s="42"/>
      <c r="BG72" s="296"/>
      <c r="BH72" s="503" t="s">
        <v>221</v>
      </c>
      <c r="BI72" s="105" t="str">
        <f>IF(BG72="　","",IF(BG72=0,"",IF(BG72="","",IF(SUM(BG68:BG70),"/"&amp;$B72&amp;"："&amp;BG72&amp;"年",$B72&amp;"："&amp;BG72&amp;"年"))))</f>
        <v/>
      </c>
      <c r="BJ72" s="140" t="s">
        <v>222</v>
      </c>
      <c r="BK72" s="42"/>
      <c r="BL72" s="296"/>
      <c r="BM72" s="503" t="s">
        <v>221</v>
      </c>
      <c r="BN72" s="105" t="str">
        <f>IF(BL72="　","",IF(BL72=0,"",IF(BL72="","",IF(SUM(BL68:BL70),"/"&amp;$B72&amp;"："&amp;BL72&amp;"年",$B72&amp;"："&amp;BL72&amp;"年"))))</f>
        <v/>
      </c>
      <c r="BO72" s="140" t="s">
        <v>222</v>
      </c>
      <c r="BP72" s="42"/>
      <c r="BQ72" s="296"/>
      <c r="BR72" s="503" t="s">
        <v>221</v>
      </c>
      <c r="BS72" s="105" t="str">
        <f>IF(BQ72="　","",IF(BQ72=0,"",IF(BQ72="","",IF(SUM(BQ68:BQ70),"/"&amp;$B72&amp;"："&amp;BQ72&amp;"年",$B72&amp;"："&amp;BQ72&amp;"年"))))</f>
        <v/>
      </c>
      <c r="BT72" s="140" t="s">
        <v>222</v>
      </c>
      <c r="BU72" s="42"/>
      <c r="BV72" s="296"/>
      <c r="BW72" s="503" t="s">
        <v>221</v>
      </c>
      <c r="BX72" s="105" t="str">
        <f>IF(BV72="　","",IF(BV72=0,"",IF(BV72="","",IF(SUM(BV68:BV70),"/"&amp;$B72&amp;"："&amp;BV72&amp;"年",$B72&amp;"："&amp;BV72&amp;"年"))))</f>
        <v/>
      </c>
      <c r="BY72" s="140" t="s">
        <v>222</v>
      </c>
      <c r="BZ72" s="42"/>
      <c r="CA72" s="296"/>
      <c r="CB72" s="503" t="s">
        <v>221</v>
      </c>
      <c r="CC72" s="105" t="str">
        <f>IF(CA72="　","",IF(CA72=0,"",IF(CA72="","",IF(SUM(CA68:CA70),"/"&amp;$B72&amp;"："&amp;CA72&amp;"年",$B72&amp;"："&amp;CA72&amp;"年"))))</f>
        <v/>
      </c>
      <c r="CD72" s="140" t="s">
        <v>222</v>
      </c>
      <c r="CE72" s="42"/>
      <c r="CF72" s="296"/>
      <c r="CG72" s="503" t="s">
        <v>221</v>
      </c>
      <c r="CH72" s="105" t="str">
        <f>IF(CF72="　","",IF(CF72=0,"",IF(CF72="","",IF(SUM(CF68:CF70),"/"&amp;$B72&amp;"："&amp;CF72&amp;"年",$B72&amp;"："&amp;CF72&amp;"年"))))</f>
        <v/>
      </c>
      <c r="CI72" s="140" t="s">
        <v>222</v>
      </c>
      <c r="CJ72" s="42"/>
      <c r="CK72" s="296"/>
      <c r="CL72" s="503" t="s">
        <v>221</v>
      </c>
      <c r="CM72" s="105" t="str">
        <f>IF(CK72="　","",IF(CK72=0,"",IF(CK72="","",IF(SUM(CK68:CK70),"/"&amp;$B72&amp;"："&amp;CK72&amp;"年",$B72&amp;"："&amp;CK72&amp;"年"))))</f>
        <v/>
      </c>
      <c r="CN72" s="140" t="s">
        <v>222</v>
      </c>
      <c r="CO72" s="42"/>
      <c r="CP72" s="296"/>
      <c r="CQ72" s="503" t="s">
        <v>221</v>
      </c>
      <c r="CR72" s="105" t="str">
        <f>IF(CP72="　","",IF(CP72=0,"",IF(CP72="","",IF(SUM(CP68:CP70),"/"&amp;$B72&amp;"："&amp;CP72&amp;"年",$B72&amp;"："&amp;CP72&amp;"年"))))</f>
        <v/>
      </c>
      <c r="CS72" s="140" t="s">
        <v>222</v>
      </c>
      <c r="CT72" s="42"/>
      <c r="CU72" s="296"/>
      <c r="CV72" s="503" t="s">
        <v>221</v>
      </c>
      <c r="CW72" s="105" t="str">
        <f>IF(CU72="　","",IF(CU72=0,"",IF(CU72="","",IF(SUM(CU68:CU70),"/"&amp;$B72&amp;"："&amp;CU72&amp;"年",$B72&amp;"："&amp;CU72&amp;"年"))))</f>
        <v/>
      </c>
      <c r="CX72" s="140" t="s">
        <v>222</v>
      </c>
    </row>
    <row r="73" spans="1:102" x14ac:dyDescent="0.15">
      <c r="F73" s="105"/>
      <c r="K73" s="105"/>
      <c r="P73" s="105"/>
      <c r="U73" s="105"/>
      <c r="Z73" s="105"/>
      <c r="AE73" s="105"/>
      <c r="AJ73" s="105"/>
      <c r="AO73" s="105"/>
      <c r="AT73" s="105"/>
      <c r="AY73" s="105"/>
      <c r="BD73" s="105"/>
      <c r="BI73" s="105"/>
      <c r="BN73" s="105"/>
      <c r="BS73" s="105"/>
      <c r="BX73" s="105"/>
      <c r="CC73" s="105"/>
      <c r="CH73" s="105"/>
      <c r="CM73" s="105"/>
      <c r="CR73" s="105"/>
      <c r="CW73" s="105"/>
    </row>
    <row r="74" spans="1:102" s="504" customFormat="1" ht="71.25" customHeight="1" x14ac:dyDescent="0.15">
      <c r="B74" s="504" t="s">
        <v>797</v>
      </c>
      <c r="C74" s="42"/>
      <c r="D74" s="296"/>
      <c r="E74" s="504" t="s">
        <v>221</v>
      </c>
      <c r="F74" s="105" t="str">
        <f>IF(D74="　","",IF(D74=0,"",IF(D74="","",IF(SUM(D68:D72),"/"&amp;$B74&amp;"："&amp;D74&amp;"年",$B74&amp;"："&amp;D74&amp;"年"))))</f>
        <v/>
      </c>
      <c r="G74" s="140" t="s">
        <v>222</v>
      </c>
      <c r="H74" s="42"/>
      <c r="I74" s="296"/>
      <c r="J74" s="504" t="s">
        <v>221</v>
      </c>
      <c r="K74" s="105" t="str">
        <f>IF(I74="　","",IF(I74=0,"",IF(I74="","",IF(SUM(I68:I72),"/"&amp;$B74&amp;"："&amp;I74&amp;"年",$B74&amp;"："&amp;I74&amp;"年"))))</f>
        <v/>
      </c>
      <c r="L74" s="140" t="s">
        <v>222</v>
      </c>
      <c r="M74" s="42"/>
      <c r="N74" s="296"/>
      <c r="O74" s="504" t="s">
        <v>221</v>
      </c>
      <c r="P74" s="105" t="str">
        <f>IF(N74="　","",IF(N74=0,"",IF(N74="","",IF(SUM(N68:N72),"/"&amp;$B74&amp;"："&amp;N74&amp;"年",$B74&amp;"："&amp;N74&amp;"年"))))</f>
        <v/>
      </c>
      <c r="Q74" s="140" t="s">
        <v>222</v>
      </c>
      <c r="R74" s="42"/>
      <c r="S74" s="296"/>
      <c r="T74" s="504" t="s">
        <v>221</v>
      </c>
      <c r="U74" s="105" t="str">
        <f>IF(S74="　","",IF(S74=0,"",IF(S74="","",IF(SUM(S68:S72),"/"&amp;$B74&amp;"："&amp;S74&amp;"年",$B74&amp;"："&amp;S74&amp;"年"))))</f>
        <v/>
      </c>
      <c r="V74" s="140" t="s">
        <v>222</v>
      </c>
      <c r="W74" s="42"/>
      <c r="X74" s="296"/>
      <c r="Y74" s="504" t="s">
        <v>221</v>
      </c>
      <c r="Z74" s="105" t="str">
        <f>IF(X74="　","",IF(X74=0,"",IF(X74="","",IF(SUM(X68:X72),"/"&amp;$B74&amp;"："&amp;X74&amp;"年",$B74&amp;"："&amp;X74&amp;"年"))))</f>
        <v/>
      </c>
      <c r="AA74" s="140" t="s">
        <v>222</v>
      </c>
      <c r="AB74" s="42"/>
      <c r="AC74" s="296"/>
      <c r="AD74" s="504" t="s">
        <v>221</v>
      </c>
      <c r="AE74" s="105" t="str">
        <f>IF(AC74="　","",IF(AC74=0,"",IF(AC74="","",IF(SUM(AC68:AC72),"/"&amp;$B74&amp;"："&amp;AC74&amp;"年",$B74&amp;"："&amp;AC74&amp;"年"))))</f>
        <v/>
      </c>
      <c r="AF74" s="140" t="s">
        <v>222</v>
      </c>
      <c r="AG74" s="42"/>
      <c r="AH74" s="296"/>
      <c r="AI74" s="504" t="s">
        <v>221</v>
      </c>
      <c r="AJ74" s="105" t="str">
        <f>IF(AH74="　","",IF(AH74=0,"",IF(AH74="","",IF(SUM(AH68:AH72),"/"&amp;$B74&amp;"："&amp;AH74&amp;"年",$B74&amp;"："&amp;AH74&amp;"年"))))</f>
        <v/>
      </c>
      <c r="AK74" s="140" t="s">
        <v>222</v>
      </c>
      <c r="AL74" s="42"/>
      <c r="AM74" s="296"/>
      <c r="AN74" s="504" t="s">
        <v>221</v>
      </c>
      <c r="AO74" s="105" t="str">
        <f>IF(AM74="　","",IF(AM74=0,"",IF(AM74="","",IF(SUM(AM68:AM72),"/"&amp;$B74&amp;"："&amp;AM74&amp;"年",$B74&amp;"："&amp;AM74&amp;"年"))))</f>
        <v/>
      </c>
      <c r="AP74" s="140" t="s">
        <v>222</v>
      </c>
      <c r="AQ74" s="42"/>
      <c r="AR74" s="296"/>
      <c r="AS74" s="504" t="s">
        <v>221</v>
      </c>
      <c r="AT74" s="105" t="str">
        <f>IF(AR74="　","",IF(AR74=0,"",IF(AR74="","",IF(SUM(AR68:AR72),"/"&amp;$B74&amp;"："&amp;AR74&amp;"年",$B74&amp;"："&amp;AR74&amp;"年"))))</f>
        <v/>
      </c>
      <c r="AU74" s="140" t="s">
        <v>222</v>
      </c>
      <c r="AV74" s="42"/>
      <c r="AW74" s="296"/>
      <c r="AX74" s="504" t="s">
        <v>221</v>
      </c>
      <c r="AY74" s="105" t="str">
        <f>IF(AW74="　","",IF(AW74=0,"",IF(AW74="","",IF(SUM(AW68:AW72),"/"&amp;$B74&amp;"："&amp;AW74&amp;"年",$B74&amp;"："&amp;AW74&amp;"年"))))</f>
        <v/>
      </c>
      <c r="AZ74" s="140" t="s">
        <v>222</v>
      </c>
      <c r="BA74" s="42"/>
      <c r="BB74" s="296"/>
      <c r="BC74" s="504" t="s">
        <v>221</v>
      </c>
      <c r="BD74" s="105" t="str">
        <f>IF(BB74="　","",IF(BB74=0,"",IF(BB74="","",IF(SUM(BB68:BB72),"/"&amp;$B74&amp;"："&amp;BB74&amp;"年",$B74&amp;"："&amp;BB74&amp;"年"))))</f>
        <v/>
      </c>
      <c r="BE74" s="140" t="s">
        <v>222</v>
      </c>
      <c r="BF74" s="42"/>
      <c r="BG74" s="296"/>
      <c r="BH74" s="504" t="s">
        <v>221</v>
      </c>
      <c r="BI74" s="105" t="str">
        <f>IF(BG74="　","",IF(BG74=0,"",IF(BG74="","",IF(SUM(BG68:BG72),"/"&amp;$B74&amp;"："&amp;BG74&amp;"年",$B74&amp;"："&amp;BG74&amp;"年"))))</f>
        <v/>
      </c>
      <c r="BJ74" s="140" t="s">
        <v>222</v>
      </c>
      <c r="BK74" s="42"/>
      <c r="BL74" s="296"/>
      <c r="BM74" s="504" t="s">
        <v>221</v>
      </c>
      <c r="BN74" s="105" t="str">
        <f>IF(BL74="　","",IF(BL74=0,"",IF(BL74="","",IF(SUM(BL68:BL72),"/"&amp;$B74&amp;"："&amp;BL74&amp;"年",$B74&amp;"："&amp;BL74&amp;"年"))))</f>
        <v/>
      </c>
      <c r="BO74" s="140" t="s">
        <v>222</v>
      </c>
      <c r="BP74" s="42"/>
      <c r="BQ74" s="296"/>
      <c r="BR74" s="504" t="s">
        <v>221</v>
      </c>
      <c r="BS74" s="105" t="str">
        <f>IF(BQ74="　","",IF(BQ74=0,"",IF(BQ74="","",IF(SUM(BQ68:BQ72),"/"&amp;$B74&amp;"："&amp;BQ74&amp;"年",$B74&amp;"："&amp;BQ74&amp;"年"))))</f>
        <v/>
      </c>
      <c r="BT74" s="140" t="s">
        <v>222</v>
      </c>
      <c r="BU74" s="42"/>
      <c r="BV74" s="296"/>
      <c r="BW74" s="504" t="s">
        <v>221</v>
      </c>
      <c r="BX74" s="105" t="str">
        <f>IF(BV74="　","",IF(BV74=0,"",IF(BV74="","",IF(SUM(BV68:BV72),"/"&amp;$B74&amp;"："&amp;BV74&amp;"年",$B74&amp;"："&amp;BV74&amp;"年"))))</f>
        <v/>
      </c>
      <c r="BY74" s="140" t="s">
        <v>222</v>
      </c>
      <c r="BZ74" s="42"/>
      <c r="CA74" s="296"/>
      <c r="CB74" s="504" t="s">
        <v>221</v>
      </c>
      <c r="CC74" s="105" t="str">
        <f>IF(CA74="　","",IF(CA74=0,"",IF(CA74="","",IF(SUM(CA68:CA72),"/"&amp;$B74&amp;"："&amp;CA74&amp;"年",$B74&amp;"："&amp;CA74&amp;"年"))))</f>
        <v/>
      </c>
      <c r="CD74" s="140" t="s">
        <v>222</v>
      </c>
      <c r="CE74" s="42"/>
      <c r="CF74" s="296"/>
      <c r="CG74" s="504" t="s">
        <v>221</v>
      </c>
      <c r="CH74" s="105" t="str">
        <f>IF(CF74="　","",IF(CF74=0,"",IF(CF74="","",IF(SUM(CF68:CF72),"/"&amp;$B74&amp;"："&amp;CF74&amp;"年",$B74&amp;"："&amp;CF74&amp;"年"))))</f>
        <v/>
      </c>
      <c r="CI74" s="140" t="s">
        <v>222</v>
      </c>
      <c r="CJ74" s="42"/>
      <c r="CK74" s="296"/>
      <c r="CL74" s="504" t="s">
        <v>221</v>
      </c>
      <c r="CM74" s="105" t="str">
        <f>IF(CK74="　","",IF(CK74=0,"",IF(CK74="","",IF(SUM(CK68:CK72),"/"&amp;$B74&amp;"："&amp;CK74&amp;"年",$B74&amp;"："&amp;CK74&amp;"年"))))</f>
        <v/>
      </c>
      <c r="CN74" s="140" t="s">
        <v>222</v>
      </c>
      <c r="CO74" s="42"/>
      <c r="CP74" s="296"/>
      <c r="CQ74" s="504" t="s">
        <v>221</v>
      </c>
      <c r="CR74" s="105" t="str">
        <f>IF(CP74="　","",IF(CP74=0,"",IF(CP74="","",IF(SUM(CP68:CP72),"/"&amp;$B74&amp;"："&amp;CP74&amp;"年",$B74&amp;"："&amp;CP74&amp;"年"))))</f>
        <v/>
      </c>
      <c r="CS74" s="140" t="s">
        <v>222</v>
      </c>
      <c r="CT74" s="42"/>
      <c r="CU74" s="296"/>
      <c r="CV74" s="504" t="s">
        <v>221</v>
      </c>
      <c r="CW74" s="105" t="str">
        <f>IF(CU74="　","",IF(CU74=0,"",IF(CU74="","",IF(SUM(CU68:CU72),"/"&amp;$B74&amp;"："&amp;CU74&amp;"年",$B74&amp;"："&amp;CU74&amp;"年"))))</f>
        <v/>
      </c>
      <c r="CX74" s="140" t="s">
        <v>222</v>
      </c>
    </row>
    <row r="75" spans="1:102" s="523" customFormat="1" x14ac:dyDescent="0.15">
      <c r="C75" s="42"/>
      <c r="F75" s="105"/>
      <c r="G75" s="140"/>
      <c r="H75" s="42"/>
      <c r="K75" s="105"/>
      <c r="L75" s="140"/>
      <c r="M75" s="42"/>
      <c r="P75" s="105"/>
      <c r="Q75" s="140"/>
      <c r="R75" s="42"/>
      <c r="U75" s="105"/>
      <c r="V75" s="140"/>
      <c r="W75" s="42"/>
      <c r="Z75" s="105"/>
      <c r="AA75" s="140"/>
      <c r="AB75" s="42"/>
      <c r="AE75" s="105"/>
      <c r="AF75" s="140"/>
      <c r="AG75" s="42"/>
      <c r="AJ75" s="105"/>
      <c r="AK75" s="140"/>
      <c r="AL75" s="42"/>
      <c r="AO75" s="105"/>
      <c r="AP75" s="140"/>
      <c r="AQ75" s="42"/>
      <c r="AT75" s="105"/>
      <c r="AU75" s="140"/>
      <c r="AV75" s="42"/>
      <c r="AY75" s="105"/>
      <c r="AZ75" s="140"/>
      <c r="BA75" s="42"/>
      <c r="BD75" s="105"/>
      <c r="BE75" s="140"/>
      <c r="BF75" s="42"/>
      <c r="BI75" s="105"/>
      <c r="BJ75" s="140"/>
      <c r="BK75" s="42"/>
      <c r="BN75" s="105"/>
      <c r="BO75" s="140"/>
      <c r="BP75" s="42"/>
      <c r="BS75" s="105"/>
      <c r="BT75" s="140"/>
      <c r="BU75" s="42"/>
      <c r="BX75" s="105"/>
      <c r="BY75" s="140"/>
      <c r="BZ75" s="42"/>
      <c r="CC75" s="105"/>
      <c r="CD75" s="140"/>
      <c r="CE75" s="42"/>
      <c r="CH75" s="105"/>
      <c r="CI75" s="140"/>
      <c r="CJ75" s="42"/>
      <c r="CM75" s="105"/>
      <c r="CN75" s="140"/>
      <c r="CO75" s="42"/>
      <c r="CR75" s="105"/>
      <c r="CS75" s="140"/>
      <c r="CT75" s="42"/>
      <c r="CW75" s="105"/>
      <c r="CX75" s="140"/>
    </row>
    <row r="76" spans="1:102" s="523" customFormat="1" ht="70.5" customHeight="1" x14ac:dyDescent="0.15">
      <c r="A76" s="523">
        <v>13</v>
      </c>
      <c r="B76" s="523" t="s">
        <v>801</v>
      </c>
      <c r="C76" s="42"/>
      <c r="D76" s="296"/>
      <c r="F76" s="105"/>
      <c r="G76" s="140"/>
      <c r="H76" s="42"/>
      <c r="I76" s="296"/>
      <c r="K76" s="105"/>
      <c r="L76" s="140"/>
      <c r="M76" s="42"/>
      <c r="N76" s="296"/>
      <c r="P76" s="105"/>
      <c r="Q76" s="140"/>
      <c r="R76" s="42"/>
      <c r="S76" s="296"/>
      <c r="U76" s="105"/>
      <c r="V76" s="140"/>
      <c r="W76" s="42"/>
      <c r="X76" s="296"/>
      <c r="Z76" s="105"/>
      <c r="AA76" s="140"/>
      <c r="AB76" s="42"/>
      <c r="AC76" s="296"/>
      <c r="AE76" s="105"/>
      <c r="AF76" s="140"/>
      <c r="AG76" s="42"/>
      <c r="AH76" s="296"/>
      <c r="AJ76" s="105"/>
      <c r="AK76" s="140"/>
      <c r="AL76" s="42"/>
      <c r="AM76" s="296"/>
      <c r="AO76" s="105"/>
      <c r="AP76" s="140"/>
      <c r="AQ76" s="42"/>
      <c r="AR76" s="296"/>
      <c r="AT76" s="105"/>
      <c r="AU76" s="140"/>
      <c r="AV76" s="42"/>
      <c r="AW76" s="296"/>
      <c r="AY76" s="105"/>
      <c r="AZ76" s="140"/>
      <c r="BA76" s="42"/>
      <c r="BB76" s="296"/>
      <c r="BD76" s="105"/>
      <c r="BE76" s="140"/>
      <c r="BF76" s="42"/>
      <c r="BG76" s="296"/>
      <c r="BI76" s="105"/>
      <c r="BJ76" s="140"/>
      <c r="BK76" s="42"/>
      <c r="BL76" s="296"/>
      <c r="BN76" s="105"/>
      <c r="BO76" s="140"/>
      <c r="BP76" s="42"/>
      <c r="BQ76" s="296"/>
      <c r="BS76" s="105"/>
      <c r="BT76" s="140"/>
      <c r="BU76" s="42"/>
      <c r="BV76" s="296"/>
      <c r="BX76" s="105"/>
      <c r="BY76" s="140"/>
      <c r="BZ76" s="42"/>
      <c r="CA76" s="296"/>
      <c r="CC76" s="105"/>
      <c r="CD76" s="140"/>
      <c r="CE76" s="42"/>
      <c r="CF76" s="296"/>
      <c r="CH76" s="105"/>
      <c r="CI76" s="140"/>
      <c r="CJ76" s="42"/>
      <c r="CK76" s="296"/>
      <c r="CM76" s="105"/>
      <c r="CN76" s="140"/>
      <c r="CO76" s="42"/>
      <c r="CP76" s="296"/>
      <c r="CR76" s="105"/>
      <c r="CS76" s="140"/>
      <c r="CT76" s="42"/>
      <c r="CU76" s="296"/>
      <c r="CW76" s="105"/>
      <c r="CX76" s="140"/>
    </row>
    <row r="78" spans="1:102" customFormat="1" ht="24" x14ac:dyDescent="0.15">
      <c r="A78" s="121" t="s">
        <v>248</v>
      </c>
      <c r="B78" s="54"/>
      <c r="C78" s="54"/>
      <c r="D78" s="55"/>
      <c r="E78" s="54"/>
      <c r="F78" s="54"/>
      <c r="G78" s="54"/>
      <c r="H78" s="54"/>
      <c r="I78" s="55"/>
      <c r="J78" s="54"/>
      <c r="K78" s="54"/>
      <c r="L78" s="54"/>
      <c r="M78" s="54"/>
      <c r="N78" s="55"/>
      <c r="O78" s="54"/>
      <c r="P78" s="54"/>
      <c r="Q78" s="292"/>
      <c r="R78" s="54"/>
      <c r="S78" s="55"/>
      <c r="T78" s="54"/>
      <c r="U78" s="54"/>
      <c r="V78" s="54"/>
      <c r="W78" s="54"/>
      <c r="X78" s="55"/>
      <c r="Y78" s="54"/>
      <c r="Z78" s="54"/>
      <c r="AA78" s="54"/>
      <c r="AB78" s="54"/>
      <c r="AC78" s="55"/>
      <c r="AD78" s="54"/>
      <c r="AE78" s="54"/>
      <c r="AF78" s="54"/>
      <c r="AG78" s="54"/>
      <c r="AH78" s="55"/>
      <c r="AI78" s="54"/>
      <c r="AJ78" s="54"/>
      <c r="AK78" s="54"/>
      <c r="AL78" s="54"/>
      <c r="AM78" s="55"/>
      <c r="AN78" s="54"/>
      <c r="AO78" s="54"/>
      <c r="AP78" s="54"/>
      <c r="AQ78" s="54"/>
      <c r="AR78" s="55"/>
      <c r="AS78" s="54"/>
      <c r="AT78" s="54"/>
      <c r="AU78" s="54"/>
      <c r="AV78" s="54"/>
      <c r="AW78" s="55"/>
      <c r="AX78" s="54"/>
      <c r="AY78" s="54"/>
      <c r="AZ78" s="54"/>
      <c r="BA78" s="54"/>
      <c r="BB78" s="55"/>
      <c r="BC78" s="54"/>
      <c r="BD78" s="54"/>
      <c r="BE78" s="54"/>
      <c r="BF78" s="54"/>
      <c r="BG78" s="55"/>
      <c r="BH78" s="54"/>
      <c r="BI78" s="54"/>
      <c r="BJ78" s="54"/>
      <c r="BK78" s="54"/>
      <c r="BL78" s="55"/>
      <c r="BM78" s="54"/>
      <c r="BN78" s="54"/>
      <c r="BO78" s="54"/>
      <c r="BP78" s="54"/>
      <c r="BQ78" s="55"/>
      <c r="BR78" s="54"/>
      <c r="BS78" s="54"/>
      <c r="BT78" s="54"/>
      <c r="BU78" s="54"/>
      <c r="BV78" s="55"/>
      <c r="BW78" s="54"/>
      <c r="BX78" s="54"/>
      <c r="BY78" s="54"/>
      <c r="BZ78" s="54"/>
      <c r="CA78" s="55"/>
      <c r="CB78" s="54"/>
      <c r="CC78" s="54"/>
      <c r="CD78" s="54"/>
      <c r="CE78" s="54"/>
      <c r="CF78" s="55"/>
      <c r="CG78" s="54"/>
      <c r="CH78" s="54"/>
      <c r="CI78" s="54"/>
      <c r="CJ78" s="54"/>
      <c r="CK78" s="55"/>
      <c r="CL78" s="54"/>
      <c r="CM78" s="54"/>
      <c r="CN78" s="54"/>
      <c r="CO78" s="54"/>
      <c r="CP78" s="55"/>
      <c r="CQ78" s="54"/>
      <c r="CR78" s="54"/>
      <c r="CS78" s="54"/>
      <c r="CT78" s="54"/>
      <c r="CU78" s="55"/>
      <c r="CV78" s="54"/>
      <c r="CW78" s="54"/>
      <c r="CX78" s="54"/>
    </row>
  </sheetData>
  <sheetProtection sheet="1" objects="1" scenarios="1"/>
  <mergeCells count="641">
    <mergeCell ref="CP53:CR53"/>
    <mergeCell ref="CP54:CR54"/>
    <mergeCell ref="CU44:CW44"/>
    <mergeCell ref="CU45:CW45"/>
    <mergeCell ref="CU46:CW46"/>
    <mergeCell ref="CU47:CW47"/>
    <mergeCell ref="CU48:CW48"/>
    <mergeCell ref="CU49:CW49"/>
    <mergeCell ref="CU50:CW50"/>
    <mergeCell ref="CU51:CW51"/>
    <mergeCell ref="CU52:CW52"/>
    <mergeCell ref="CU53:CW53"/>
    <mergeCell ref="CU54:CW54"/>
    <mergeCell ref="CP44:CR44"/>
    <mergeCell ref="CP45:CR45"/>
    <mergeCell ref="CP46:CR46"/>
    <mergeCell ref="CP47:CR47"/>
    <mergeCell ref="CP48:CR48"/>
    <mergeCell ref="CP49:CR49"/>
    <mergeCell ref="CP50:CR50"/>
    <mergeCell ref="CP51:CR51"/>
    <mergeCell ref="CP52:CR52"/>
    <mergeCell ref="CF53:CH53"/>
    <mergeCell ref="CF54:CH54"/>
    <mergeCell ref="CK44:CM44"/>
    <mergeCell ref="CK45:CM45"/>
    <mergeCell ref="CK46:CM46"/>
    <mergeCell ref="CK47:CM47"/>
    <mergeCell ref="CK48:CM48"/>
    <mergeCell ref="CK49:CM49"/>
    <mergeCell ref="CK50:CM50"/>
    <mergeCell ref="CK51:CM51"/>
    <mergeCell ref="CK52:CM52"/>
    <mergeCell ref="CK53:CM53"/>
    <mergeCell ref="CK54:CM54"/>
    <mergeCell ref="CF44:CH44"/>
    <mergeCell ref="CF45:CH45"/>
    <mergeCell ref="CF46:CH46"/>
    <mergeCell ref="CF47:CH47"/>
    <mergeCell ref="CF48:CH48"/>
    <mergeCell ref="CF49:CH49"/>
    <mergeCell ref="CF50:CH50"/>
    <mergeCell ref="CF51:CH51"/>
    <mergeCell ref="CF52:CH52"/>
    <mergeCell ref="BV53:BX53"/>
    <mergeCell ref="BV54:BX54"/>
    <mergeCell ref="CA44:CC44"/>
    <mergeCell ref="CA45:CC45"/>
    <mergeCell ref="CA46:CC46"/>
    <mergeCell ref="CA47:CC47"/>
    <mergeCell ref="CA48:CC48"/>
    <mergeCell ref="CA49:CC49"/>
    <mergeCell ref="CA50:CC50"/>
    <mergeCell ref="CA51:CC51"/>
    <mergeCell ref="CA52:CC52"/>
    <mergeCell ref="CA53:CC53"/>
    <mergeCell ref="CA54:CC54"/>
    <mergeCell ref="BV44:BX44"/>
    <mergeCell ref="BV45:BX45"/>
    <mergeCell ref="BV46:BX46"/>
    <mergeCell ref="BV47:BX47"/>
    <mergeCell ref="BV48:BX48"/>
    <mergeCell ref="BV49:BX49"/>
    <mergeCell ref="BV50:BX50"/>
    <mergeCell ref="BV51:BX51"/>
    <mergeCell ref="BV52:BX52"/>
    <mergeCell ref="BL53:BN53"/>
    <mergeCell ref="BL54:BN54"/>
    <mergeCell ref="BQ44:BS44"/>
    <mergeCell ref="BQ45:BS45"/>
    <mergeCell ref="BQ46:BS46"/>
    <mergeCell ref="BQ47:BS47"/>
    <mergeCell ref="BQ48:BS48"/>
    <mergeCell ref="BQ49:BS49"/>
    <mergeCell ref="BQ50:BS50"/>
    <mergeCell ref="BQ51:BS51"/>
    <mergeCell ref="BQ52:BS52"/>
    <mergeCell ref="BQ53:BS53"/>
    <mergeCell ref="BQ54:BS54"/>
    <mergeCell ref="BL44:BN44"/>
    <mergeCell ref="BL45:BN45"/>
    <mergeCell ref="BL46:BN46"/>
    <mergeCell ref="BL47:BN47"/>
    <mergeCell ref="BL48:BN48"/>
    <mergeCell ref="BL49:BN49"/>
    <mergeCell ref="BL50:BN50"/>
    <mergeCell ref="BL51:BN51"/>
    <mergeCell ref="BL52:BN52"/>
    <mergeCell ref="BB53:BD53"/>
    <mergeCell ref="BB54:BD54"/>
    <mergeCell ref="BG44:BI44"/>
    <mergeCell ref="BG45:BI45"/>
    <mergeCell ref="BG46:BI46"/>
    <mergeCell ref="BG47:BI47"/>
    <mergeCell ref="BG48:BI48"/>
    <mergeCell ref="BG49:BI49"/>
    <mergeCell ref="BG50:BI50"/>
    <mergeCell ref="BG51:BI51"/>
    <mergeCell ref="BG52:BI52"/>
    <mergeCell ref="BG53:BI53"/>
    <mergeCell ref="BG54:BI54"/>
    <mergeCell ref="BB44:BD44"/>
    <mergeCell ref="BB45:BD45"/>
    <mergeCell ref="BB46:BD46"/>
    <mergeCell ref="BB47:BD47"/>
    <mergeCell ref="BB48:BD48"/>
    <mergeCell ref="BB49:BD49"/>
    <mergeCell ref="BB50:BD50"/>
    <mergeCell ref="BB51:BD51"/>
    <mergeCell ref="BB52:BD52"/>
    <mergeCell ref="AR53:AT53"/>
    <mergeCell ref="AR54:AT54"/>
    <mergeCell ref="AW44:AY44"/>
    <mergeCell ref="AW45:AY45"/>
    <mergeCell ref="AW46:AY46"/>
    <mergeCell ref="AW47:AY47"/>
    <mergeCell ref="AW48:AY48"/>
    <mergeCell ref="AW49:AY49"/>
    <mergeCell ref="AW50:AY50"/>
    <mergeCell ref="AW51:AY51"/>
    <mergeCell ref="AW52:AY52"/>
    <mergeCell ref="AW53:AY53"/>
    <mergeCell ref="AW54:AY54"/>
    <mergeCell ref="AR44:AT44"/>
    <mergeCell ref="AR45:AT45"/>
    <mergeCell ref="AR46:AT46"/>
    <mergeCell ref="AR47:AT47"/>
    <mergeCell ref="AR48:AT48"/>
    <mergeCell ref="AR49:AT49"/>
    <mergeCell ref="AR50:AT50"/>
    <mergeCell ref="AR51:AT51"/>
    <mergeCell ref="AR52:AT52"/>
    <mergeCell ref="AH51:AJ51"/>
    <mergeCell ref="AH52:AJ52"/>
    <mergeCell ref="AH53:AJ53"/>
    <mergeCell ref="AH54:AJ54"/>
    <mergeCell ref="AM44:AO44"/>
    <mergeCell ref="AM45:AO45"/>
    <mergeCell ref="AM46:AO46"/>
    <mergeCell ref="AM47:AO47"/>
    <mergeCell ref="AM48:AO48"/>
    <mergeCell ref="AM49:AO49"/>
    <mergeCell ref="AM50:AO50"/>
    <mergeCell ref="AM51:AO51"/>
    <mergeCell ref="AM52:AO52"/>
    <mergeCell ref="AM53:AO53"/>
    <mergeCell ref="AM54:AO54"/>
    <mergeCell ref="AH44:AJ44"/>
    <mergeCell ref="AH45:AJ45"/>
    <mergeCell ref="AH46:AJ46"/>
    <mergeCell ref="AH47:AJ47"/>
    <mergeCell ref="AH48:AJ48"/>
    <mergeCell ref="AH49:AJ49"/>
    <mergeCell ref="AH50:AJ50"/>
    <mergeCell ref="S53:U53"/>
    <mergeCell ref="S54:U54"/>
    <mergeCell ref="X44:Z44"/>
    <mergeCell ref="X45:Z45"/>
    <mergeCell ref="X46:Z46"/>
    <mergeCell ref="X47:Z47"/>
    <mergeCell ref="X48:Z48"/>
    <mergeCell ref="X49:Z49"/>
    <mergeCell ref="X50:Z50"/>
    <mergeCell ref="X51:Z51"/>
    <mergeCell ref="X52:Z52"/>
    <mergeCell ref="X53:Z53"/>
    <mergeCell ref="X54:Z54"/>
    <mergeCell ref="S44:U44"/>
    <mergeCell ref="S45:U45"/>
    <mergeCell ref="S46:U46"/>
    <mergeCell ref="S47:U47"/>
    <mergeCell ref="S48:U48"/>
    <mergeCell ref="S49:U49"/>
    <mergeCell ref="S50:U50"/>
    <mergeCell ref="S51:U51"/>
    <mergeCell ref="S52:U52"/>
    <mergeCell ref="D54:F54"/>
    <mergeCell ref="I44:K44"/>
    <mergeCell ref="I45:K45"/>
    <mergeCell ref="I46:K46"/>
    <mergeCell ref="I47:K47"/>
    <mergeCell ref="I48:K48"/>
    <mergeCell ref="I49:K49"/>
    <mergeCell ref="I50:K50"/>
    <mergeCell ref="I51:K51"/>
    <mergeCell ref="I52:K52"/>
    <mergeCell ref="I53:K53"/>
    <mergeCell ref="I54:K54"/>
    <mergeCell ref="D45:F45"/>
    <mergeCell ref="D44:F44"/>
    <mergeCell ref="D47:F47"/>
    <mergeCell ref="D48:F48"/>
    <mergeCell ref="D49:F49"/>
    <mergeCell ref="D50:F50"/>
    <mergeCell ref="D51:F51"/>
    <mergeCell ref="D52:F52"/>
    <mergeCell ref="D53:F53"/>
    <mergeCell ref="CV64:CW64"/>
    <mergeCell ref="CV65:CW65"/>
    <mergeCell ref="CV66:CW66"/>
    <mergeCell ref="CU17:CW17"/>
    <mergeCell ref="CU18:CW18"/>
    <mergeCell ref="CU19:CW19"/>
    <mergeCell ref="CU20:CW20"/>
    <mergeCell ref="CU22:CW22"/>
    <mergeCell ref="CU23:CW23"/>
    <mergeCell ref="CU24:CW24"/>
    <mergeCell ref="CU26:CW26"/>
    <mergeCell ref="CV63:CW63"/>
    <mergeCell ref="CT3:CW3"/>
    <mergeCell ref="CT8:CW8"/>
    <mergeCell ref="CT9:CW9"/>
    <mergeCell ref="CT10:CW10"/>
    <mergeCell ref="CT11:CW11"/>
    <mergeCell ref="CT12:CW12"/>
    <mergeCell ref="CT13:CW13"/>
    <mergeCell ref="CU15:CW15"/>
    <mergeCell ref="CU16:CW16"/>
    <mergeCell ref="CL64:CM64"/>
    <mergeCell ref="CL65:CM65"/>
    <mergeCell ref="CL66:CM66"/>
    <mergeCell ref="CO3:CR3"/>
    <mergeCell ref="CO8:CR8"/>
    <mergeCell ref="CO9:CR9"/>
    <mergeCell ref="CO10:CR10"/>
    <mergeCell ref="CO11:CR11"/>
    <mergeCell ref="CO12:CR12"/>
    <mergeCell ref="CO13:CR13"/>
    <mergeCell ref="CP15:CR15"/>
    <mergeCell ref="CP16:CR16"/>
    <mergeCell ref="CP17:CR17"/>
    <mergeCell ref="CP18:CR18"/>
    <mergeCell ref="CP19:CR19"/>
    <mergeCell ref="CP20:CR20"/>
    <mergeCell ref="CP22:CR22"/>
    <mergeCell ref="CP23:CR23"/>
    <mergeCell ref="CP24:CR24"/>
    <mergeCell ref="CP26:CR26"/>
    <mergeCell ref="CQ63:CR63"/>
    <mergeCell ref="CQ64:CR64"/>
    <mergeCell ref="CQ65:CR65"/>
    <mergeCell ref="CQ66:CR66"/>
    <mergeCell ref="CK17:CM17"/>
    <mergeCell ref="CK18:CM18"/>
    <mergeCell ref="CK19:CM19"/>
    <mergeCell ref="CK20:CM20"/>
    <mergeCell ref="CK22:CM22"/>
    <mergeCell ref="CK23:CM23"/>
    <mergeCell ref="CK24:CM24"/>
    <mergeCell ref="CK26:CM26"/>
    <mergeCell ref="CL63:CM63"/>
    <mergeCell ref="CJ3:CM3"/>
    <mergeCell ref="CJ8:CM8"/>
    <mergeCell ref="CJ9:CM9"/>
    <mergeCell ref="CJ10:CM10"/>
    <mergeCell ref="CJ11:CM11"/>
    <mergeCell ref="CJ12:CM12"/>
    <mergeCell ref="CJ13:CM13"/>
    <mergeCell ref="CK15:CM15"/>
    <mergeCell ref="CK16:CM16"/>
    <mergeCell ref="CB64:CC64"/>
    <mergeCell ref="CB65:CC65"/>
    <mergeCell ref="CB66:CC66"/>
    <mergeCell ref="CE3:CH3"/>
    <mergeCell ref="CE8:CH8"/>
    <mergeCell ref="CE9:CH9"/>
    <mergeCell ref="CE10:CH10"/>
    <mergeCell ref="CE11:CH11"/>
    <mergeCell ref="CE12:CH12"/>
    <mergeCell ref="CE13:CH13"/>
    <mergeCell ref="CF15:CH15"/>
    <mergeCell ref="CF16:CH16"/>
    <mergeCell ref="CF17:CH17"/>
    <mergeCell ref="CF18:CH18"/>
    <mergeCell ref="CF19:CH19"/>
    <mergeCell ref="CF20:CH20"/>
    <mergeCell ref="CF22:CH22"/>
    <mergeCell ref="CF23:CH23"/>
    <mergeCell ref="CF24:CH24"/>
    <mergeCell ref="CF26:CH26"/>
    <mergeCell ref="CG63:CH63"/>
    <mergeCell ref="CG64:CH64"/>
    <mergeCell ref="CG65:CH65"/>
    <mergeCell ref="CG66:CH66"/>
    <mergeCell ref="CA17:CC17"/>
    <mergeCell ref="CA18:CC18"/>
    <mergeCell ref="CA19:CC19"/>
    <mergeCell ref="CA20:CC20"/>
    <mergeCell ref="CA22:CC22"/>
    <mergeCell ref="CA23:CC23"/>
    <mergeCell ref="CA24:CC24"/>
    <mergeCell ref="CA26:CC26"/>
    <mergeCell ref="CB63:CC63"/>
    <mergeCell ref="BZ3:CC3"/>
    <mergeCell ref="BZ8:CC8"/>
    <mergeCell ref="BZ9:CC9"/>
    <mergeCell ref="BZ10:CC10"/>
    <mergeCell ref="BZ11:CC11"/>
    <mergeCell ref="BZ12:CC12"/>
    <mergeCell ref="BZ13:CC13"/>
    <mergeCell ref="CA15:CC15"/>
    <mergeCell ref="CA16:CC16"/>
    <mergeCell ref="BR64:BS64"/>
    <mergeCell ref="BR65:BS65"/>
    <mergeCell ref="BR66:BS66"/>
    <mergeCell ref="BU3:BX3"/>
    <mergeCell ref="BU8:BX8"/>
    <mergeCell ref="BU9:BX9"/>
    <mergeCell ref="BU10:BX10"/>
    <mergeCell ref="BU11:BX11"/>
    <mergeCell ref="BU12:BX12"/>
    <mergeCell ref="BU13:BX13"/>
    <mergeCell ref="BV15:BX15"/>
    <mergeCell ref="BV16:BX16"/>
    <mergeCell ref="BV17:BX17"/>
    <mergeCell ref="BV18:BX18"/>
    <mergeCell ref="BV19:BX19"/>
    <mergeCell ref="BV20:BX20"/>
    <mergeCell ref="BV22:BX22"/>
    <mergeCell ref="BV23:BX23"/>
    <mergeCell ref="BV24:BX24"/>
    <mergeCell ref="BV26:BX26"/>
    <mergeCell ref="BW63:BX63"/>
    <mergeCell ref="BW64:BX64"/>
    <mergeCell ref="BW65:BX65"/>
    <mergeCell ref="BW66:BX66"/>
    <mergeCell ref="BQ17:BS17"/>
    <mergeCell ref="BQ18:BS18"/>
    <mergeCell ref="BQ19:BS19"/>
    <mergeCell ref="BQ20:BS20"/>
    <mergeCell ref="BQ22:BS22"/>
    <mergeCell ref="BQ23:BS23"/>
    <mergeCell ref="BQ24:BS24"/>
    <mergeCell ref="BQ26:BS26"/>
    <mergeCell ref="BR63:BS63"/>
    <mergeCell ref="BP3:BS3"/>
    <mergeCell ref="BP8:BS8"/>
    <mergeCell ref="BP9:BS9"/>
    <mergeCell ref="BP10:BS10"/>
    <mergeCell ref="BP11:BS11"/>
    <mergeCell ref="BP12:BS12"/>
    <mergeCell ref="BP13:BS13"/>
    <mergeCell ref="BQ15:BS15"/>
    <mergeCell ref="BQ16:BS16"/>
    <mergeCell ref="BH64:BI64"/>
    <mergeCell ref="BH65:BI65"/>
    <mergeCell ref="BH66:BI66"/>
    <mergeCell ref="BK3:BN3"/>
    <mergeCell ref="BK8:BN8"/>
    <mergeCell ref="BK9:BN9"/>
    <mergeCell ref="BK10:BN10"/>
    <mergeCell ref="BK11:BN11"/>
    <mergeCell ref="BK12:BN12"/>
    <mergeCell ref="BK13:BN13"/>
    <mergeCell ref="BL15:BN15"/>
    <mergeCell ref="BL16:BN16"/>
    <mergeCell ref="BL17:BN17"/>
    <mergeCell ref="BL18:BN18"/>
    <mergeCell ref="BL19:BN19"/>
    <mergeCell ref="BL20:BN20"/>
    <mergeCell ref="BL22:BN22"/>
    <mergeCell ref="BL23:BN23"/>
    <mergeCell ref="BL24:BN24"/>
    <mergeCell ref="BL26:BN26"/>
    <mergeCell ref="BM63:BN63"/>
    <mergeCell ref="BM64:BN64"/>
    <mergeCell ref="BM65:BN65"/>
    <mergeCell ref="BM66:BN66"/>
    <mergeCell ref="BG17:BI17"/>
    <mergeCell ref="BG18:BI18"/>
    <mergeCell ref="BG19:BI19"/>
    <mergeCell ref="BG20:BI20"/>
    <mergeCell ref="BG22:BI22"/>
    <mergeCell ref="BG23:BI23"/>
    <mergeCell ref="BG24:BI24"/>
    <mergeCell ref="BG26:BI26"/>
    <mergeCell ref="BH63:BI63"/>
    <mergeCell ref="BF3:BI3"/>
    <mergeCell ref="BF8:BI8"/>
    <mergeCell ref="BF9:BI9"/>
    <mergeCell ref="BF10:BI10"/>
    <mergeCell ref="BF11:BI11"/>
    <mergeCell ref="BF12:BI12"/>
    <mergeCell ref="BF13:BI13"/>
    <mergeCell ref="BG15:BI15"/>
    <mergeCell ref="BG16:BI16"/>
    <mergeCell ref="AX64:AY64"/>
    <mergeCell ref="AX65:AY65"/>
    <mergeCell ref="AX66:AY66"/>
    <mergeCell ref="BA3:BD3"/>
    <mergeCell ref="BA8:BD8"/>
    <mergeCell ref="BA9:BD9"/>
    <mergeCell ref="BA10:BD10"/>
    <mergeCell ref="BA11:BD11"/>
    <mergeCell ref="BA12:BD12"/>
    <mergeCell ref="BA13:BD13"/>
    <mergeCell ref="BB15:BD15"/>
    <mergeCell ref="BB16:BD16"/>
    <mergeCell ref="BB17:BD17"/>
    <mergeCell ref="BB18:BD18"/>
    <mergeCell ref="BB19:BD19"/>
    <mergeCell ref="BB20:BD20"/>
    <mergeCell ref="BB22:BD22"/>
    <mergeCell ref="BB23:BD23"/>
    <mergeCell ref="BB24:BD24"/>
    <mergeCell ref="BB26:BD26"/>
    <mergeCell ref="BC63:BD63"/>
    <mergeCell ref="BC64:BD64"/>
    <mergeCell ref="BC65:BD65"/>
    <mergeCell ref="BC66:BD66"/>
    <mergeCell ref="AW17:AY17"/>
    <mergeCell ref="AW18:AY18"/>
    <mergeCell ref="AW19:AY19"/>
    <mergeCell ref="AW20:AY20"/>
    <mergeCell ref="AW22:AY22"/>
    <mergeCell ref="AW23:AY23"/>
    <mergeCell ref="AW24:AY24"/>
    <mergeCell ref="AW26:AY26"/>
    <mergeCell ref="AX63:AY63"/>
    <mergeCell ref="AV3:AY3"/>
    <mergeCell ref="AV8:AY8"/>
    <mergeCell ref="AV9:AY9"/>
    <mergeCell ref="AV10:AY10"/>
    <mergeCell ref="AV11:AY11"/>
    <mergeCell ref="AV12:AY12"/>
    <mergeCell ref="AV13:AY13"/>
    <mergeCell ref="AW15:AY15"/>
    <mergeCell ref="AW16:AY16"/>
    <mergeCell ref="AN64:AO64"/>
    <mergeCell ref="AN65:AO65"/>
    <mergeCell ref="AN66:AO66"/>
    <mergeCell ref="AQ3:AT3"/>
    <mergeCell ref="AQ8:AT8"/>
    <mergeCell ref="AQ9:AT9"/>
    <mergeCell ref="AQ10:AT10"/>
    <mergeCell ref="AQ11:AT11"/>
    <mergeCell ref="AQ12:AT12"/>
    <mergeCell ref="AQ13:AT13"/>
    <mergeCell ref="AR15:AT15"/>
    <mergeCell ref="AR16:AT16"/>
    <mergeCell ref="AR17:AT17"/>
    <mergeCell ref="AR18:AT18"/>
    <mergeCell ref="AR19:AT19"/>
    <mergeCell ref="AR20:AT20"/>
    <mergeCell ref="AR22:AT22"/>
    <mergeCell ref="AR23:AT23"/>
    <mergeCell ref="AR24:AT24"/>
    <mergeCell ref="AR26:AT26"/>
    <mergeCell ref="AS63:AT63"/>
    <mergeCell ref="AS64:AT64"/>
    <mergeCell ref="AS65:AT65"/>
    <mergeCell ref="AS66:AT66"/>
    <mergeCell ref="AM17:AO17"/>
    <mergeCell ref="AM18:AO18"/>
    <mergeCell ref="AM19:AO19"/>
    <mergeCell ref="AM20:AO20"/>
    <mergeCell ref="AM22:AO22"/>
    <mergeCell ref="AM23:AO23"/>
    <mergeCell ref="AM24:AO24"/>
    <mergeCell ref="AM26:AO26"/>
    <mergeCell ref="AN63:AO63"/>
    <mergeCell ref="AL3:AO3"/>
    <mergeCell ref="AL8:AO8"/>
    <mergeCell ref="AL9:AO9"/>
    <mergeCell ref="AL10:AO10"/>
    <mergeCell ref="AL11:AO11"/>
    <mergeCell ref="AL12:AO12"/>
    <mergeCell ref="AL13:AO13"/>
    <mergeCell ref="AM15:AO15"/>
    <mergeCell ref="AM16:AO16"/>
    <mergeCell ref="AD64:AE64"/>
    <mergeCell ref="AD65:AE65"/>
    <mergeCell ref="AD66:AE66"/>
    <mergeCell ref="AG3:AJ3"/>
    <mergeCell ref="AG8:AJ8"/>
    <mergeCell ref="AG9:AJ9"/>
    <mergeCell ref="AG10:AJ10"/>
    <mergeCell ref="AG11:AJ11"/>
    <mergeCell ref="AG12:AJ12"/>
    <mergeCell ref="AG13:AJ13"/>
    <mergeCell ref="AH15:AJ15"/>
    <mergeCell ref="AH16:AJ16"/>
    <mergeCell ref="AH17:AJ17"/>
    <mergeCell ref="AH18:AJ18"/>
    <mergeCell ref="AH19:AJ19"/>
    <mergeCell ref="AH20:AJ20"/>
    <mergeCell ref="AH22:AJ22"/>
    <mergeCell ref="AH23:AJ23"/>
    <mergeCell ref="AH24:AJ24"/>
    <mergeCell ref="AH26:AJ26"/>
    <mergeCell ref="AI63:AJ63"/>
    <mergeCell ref="AI64:AJ64"/>
    <mergeCell ref="AI65:AJ65"/>
    <mergeCell ref="AI66:AJ66"/>
    <mergeCell ref="AC17:AE17"/>
    <mergeCell ref="AC18:AE18"/>
    <mergeCell ref="AC19:AE19"/>
    <mergeCell ref="AC20:AE20"/>
    <mergeCell ref="AC22:AE22"/>
    <mergeCell ref="AC23:AE23"/>
    <mergeCell ref="AC24:AE24"/>
    <mergeCell ref="AC26:AE26"/>
    <mergeCell ref="AD63:AE63"/>
    <mergeCell ref="AC44:AE44"/>
    <mergeCell ref="AC45:AE45"/>
    <mergeCell ref="AC46:AE46"/>
    <mergeCell ref="AC47:AE47"/>
    <mergeCell ref="AC48:AE48"/>
    <mergeCell ref="AC49:AE49"/>
    <mergeCell ref="AC50:AE50"/>
    <mergeCell ref="AC51:AE51"/>
    <mergeCell ref="AC52:AE52"/>
    <mergeCell ref="AC53:AE53"/>
    <mergeCell ref="AC54:AE54"/>
    <mergeCell ref="AB3:AE3"/>
    <mergeCell ref="AB8:AE8"/>
    <mergeCell ref="AB9:AE9"/>
    <mergeCell ref="AB10:AE10"/>
    <mergeCell ref="AB11:AE11"/>
    <mergeCell ref="AB12:AE12"/>
    <mergeCell ref="AB13:AE13"/>
    <mergeCell ref="AC15:AE15"/>
    <mergeCell ref="AC16:AE16"/>
    <mergeCell ref="R10:U10"/>
    <mergeCell ref="R11:U11"/>
    <mergeCell ref="R12:U12"/>
    <mergeCell ref="R13:U13"/>
    <mergeCell ref="W8:Z8"/>
    <mergeCell ref="W9:Z9"/>
    <mergeCell ref="W10:Z10"/>
    <mergeCell ref="W11:Z11"/>
    <mergeCell ref="W12:Z12"/>
    <mergeCell ref="W13:Z13"/>
    <mergeCell ref="H8:K8"/>
    <mergeCell ref="H9:K9"/>
    <mergeCell ref="H10:K10"/>
    <mergeCell ref="H11:K11"/>
    <mergeCell ref="H12:K12"/>
    <mergeCell ref="H13:K13"/>
    <mergeCell ref="M8:P8"/>
    <mergeCell ref="M9:P9"/>
    <mergeCell ref="M10:P10"/>
    <mergeCell ref="M11:P11"/>
    <mergeCell ref="M12:P12"/>
    <mergeCell ref="M13:P13"/>
    <mergeCell ref="J63:K63"/>
    <mergeCell ref="J64:K64"/>
    <mergeCell ref="X20:Z20"/>
    <mergeCell ref="D16:F16"/>
    <mergeCell ref="D17:F17"/>
    <mergeCell ref="D18:F18"/>
    <mergeCell ref="D19:F19"/>
    <mergeCell ref="D20:F20"/>
    <mergeCell ref="I16:K16"/>
    <mergeCell ref="I17:K17"/>
    <mergeCell ref="I18:K18"/>
    <mergeCell ref="I19:K19"/>
    <mergeCell ref="I20:K20"/>
    <mergeCell ref="X16:Z16"/>
    <mergeCell ref="X17:Z17"/>
    <mergeCell ref="X18:Z18"/>
    <mergeCell ref="X19:Z19"/>
    <mergeCell ref="X26:Z26"/>
    <mergeCell ref="Y63:Z63"/>
    <mergeCell ref="Y64:Z64"/>
    <mergeCell ref="N26:P26"/>
    <mergeCell ref="O63:P63"/>
    <mergeCell ref="O64:P64"/>
    <mergeCell ref="D46:F46"/>
    <mergeCell ref="Y65:Z65"/>
    <mergeCell ref="Y66:Z66"/>
    <mergeCell ref="W3:Z3"/>
    <mergeCell ref="X15:Z15"/>
    <mergeCell ref="X22:Z22"/>
    <mergeCell ref="X23:Z23"/>
    <mergeCell ref="X24:Z24"/>
    <mergeCell ref="S26:U26"/>
    <mergeCell ref="T63:U63"/>
    <mergeCell ref="T64:U64"/>
    <mergeCell ref="T65:U65"/>
    <mergeCell ref="T66:U66"/>
    <mergeCell ref="R3:U3"/>
    <mergeCell ref="S15:U15"/>
    <mergeCell ref="S22:U22"/>
    <mergeCell ref="S23:U23"/>
    <mergeCell ref="S24:U24"/>
    <mergeCell ref="S16:U16"/>
    <mergeCell ref="S17:U17"/>
    <mergeCell ref="S18:U18"/>
    <mergeCell ref="S19:U19"/>
    <mergeCell ref="S20:U20"/>
    <mergeCell ref="R8:U8"/>
    <mergeCell ref="R9:U9"/>
    <mergeCell ref="I26:K26"/>
    <mergeCell ref="O65:P65"/>
    <mergeCell ref="O66:P66"/>
    <mergeCell ref="M3:P3"/>
    <mergeCell ref="N15:P15"/>
    <mergeCell ref="N22:P22"/>
    <mergeCell ref="N23:P23"/>
    <mergeCell ref="N24:P24"/>
    <mergeCell ref="N16:P16"/>
    <mergeCell ref="N17:P17"/>
    <mergeCell ref="N18:P18"/>
    <mergeCell ref="N19:P19"/>
    <mergeCell ref="N20:P20"/>
    <mergeCell ref="N44:P44"/>
    <mergeCell ref="N45:P45"/>
    <mergeCell ref="N46:P46"/>
    <mergeCell ref="N47:P47"/>
    <mergeCell ref="N48:P48"/>
    <mergeCell ref="N49:P49"/>
    <mergeCell ref="N50:P50"/>
    <mergeCell ref="N51:P51"/>
    <mergeCell ref="N52:P52"/>
    <mergeCell ref="N53:P53"/>
    <mergeCell ref="N54:P54"/>
    <mergeCell ref="B56:B58"/>
    <mergeCell ref="J65:K65"/>
    <mergeCell ref="J66:K66"/>
    <mergeCell ref="D15:F15"/>
    <mergeCell ref="D23:F23"/>
    <mergeCell ref="C3:F3"/>
    <mergeCell ref="E66:F66"/>
    <mergeCell ref="E65:F65"/>
    <mergeCell ref="E64:F64"/>
    <mergeCell ref="E63:F63"/>
    <mergeCell ref="D22:F22"/>
    <mergeCell ref="D24:F24"/>
    <mergeCell ref="D26:F26"/>
    <mergeCell ref="H3:K3"/>
    <mergeCell ref="I15:K15"/>
    <mergeCell ref="I22:K22"/>
    <mergeCell ref="I23:K23"/>
    <mergeCell ref="I24:K24"/>
    <mergeCell ref="C8:F8"/>
    <mergeCell ref="C9:F9"/>
    <mergeCell ref="C10:F10"/>
    <mergeCell ref="C11:F11"/>
    <mergeCell ref="C12:F12"/>
    <mergeCell ref="C13:F13"/>
  </mergeCells>
  <phoneticPr fontId="1"/>
  <conditionalFormatting sqref="D22 D24 D26 D28 D68 D70">
    <cfRule type="cellIs" dxfId="502" priority="652" operator="equal">
      <formula>""</formula>
    </cfRule>
  </conditionalFormatting>
  <conditionalFormatting sqref="D30 D37 D42 D56 D61 I37 N37 S37 X37 AC37 AH37 AM37 AR37 AW37 BB37 BG37 BL37 BQ37 BV37 CA37 CF37 CK37 CP37 CU37 I42 N42 S42 X42 AC42 AH42 AM42 AR42 AW42 BB42 BG42 BL42 BQ42 BV42 CA42 CF42 CK42 CP42 CU42 I56 N56 S56 X56 AC56 AH56 AM56 AR56 AW56 BB56 BG56 BL56 BQ56 BV56 CA56 CF56 CK56 CP56 CU56 I61 N61 S61 X61 AC61 AH61 AM61 AR61 AW61 BB61 BG61 BL61 BQ61 BV61 CA61 CF61 CK61 CP61 CU61">
    <cfRule type="cellIs" dxfId="501" priority="651" operator="equal">
      <formula>""</formula>
    </cfRule>
  </conditionalFormatting>
  <conditionalFormatting sqref="D44 I44:I54 N44:N54 S44:S53 X44:X53 AC44:AC53 AH44:AH53 AR44:AR53 AW44:AW53 BB44:BB53 BG44:BG53 BL44:BL53 BQ44:BQ53 CA44:CA53 CK44:CK53 CP44:CP53 CU44:CU53">
    <cfRule type="expression" dxfId="500" priority="648">
      <formula>AND(D$42="○",E$42=0)</formula>
    </cfRule>
  </conditionalFormatting>
  <conditionalFormatting sqref="D28">
    <cfRule type="cellIs" dxfId="499" priority="647" operator="between">
      <formula>1</formula>
      <formula>6</formula>
    </cfRule>
  </conditionalFormatting>
  <conditionalFormatting sqref="D37 I37 N37 S37 X37 AC37 AH37 AM37 AR37 AW37 BB37 BG37 BL37 BQ37 BV37 CA37 CF37 CK37 CP37 CU37">
    <cfRule type="expression" dxfId="498" priority="646">
      <formula>D22&lt;&gt;"医師"</formula>
    </cfRule>
  </conditionalFormatting>
  <conditionalFormatting sqref="D42 I42 N42 S42 X42 AC42 AH42 AM42 AR42 AW42 BB42 BG42 BL42 BQ42 BV42 CA42 CF42 CK42 CP42 CU42">
    <cfRule type="expression" dxfId="497" priority="645">
      <formula>D22&lt;&gt;"看護師"</formula>
    </cfRule>
  </conditionalFormatting>
  <conditionalFormatting sqref="D45:D54">
    <cfRule type="expression" dxfId="496" priority="644">
      <formula>AND(D$42="○",E$42=0)</formula>
    </cfRule>
  </conditionalFormatting>
  <conditionalFormatting sqref="D33:F33 D40:F40 D59:F59 D64:F64 N33:P33 X33:Z33 AH33:AJ33 AR33:AT33 BB33:BD33 BQ33:BS33 BV33:BX33 CF33:CH33 CP33:CR33 I40:K40 N40:P40 S40:U40 X40:Z40 AC40:AE40 AM40:AO40 AR40:AT40 BB40:BD40 BG40:BI40 BL40:BN40 BV40:BX40 CA40:CC40 CF40:CH40 CP40:CR40 CU40:CW40 I59:K59 X59:Z59 AH59:AJ59 AM59:AO59 AW59:AY59 BG59:BI59 BL59:BN59 BQ59:BS59 CF59:CH59 CK59:CM59 CU59:CW59 I64:K64 S64:U64 AC64:AE64 AM64:AO64 AW64:AY64 BL64:BN64 CA64:CC64 CF64:CH64 CU64:CW64">
    <cfRule type="cellIs" dxfId="495" priority="649" operator="notEqual">
      <formula>""</formula>
    </cfRule>
    <cfRule type="expression" dxfId="494" priority="650">
      <formula>OR(D30="有",D30="○")</formula>
    </cfRule>
  </conditionalFormatting>
  <conditionalFormatting sqref="I6:J6">
    <cfRule type="cellIs" dxfId="493" priority="541" operator="equal">
      <formula>""</formula>
    </cfRule>
  </conditionalFormatting>
  <conditionalFormatting sqref="CU6:CV6">
    <cfRule type="cellIs" dxfId="492" priority="539" operator="equal">
      <formula>""</formula>
    </cfRule>
  </conditionalFormatting>
  <conditionalFormatting sqref="CP6:CQ6">
    <cfRule type="cellIs" dxfId="491" priority="538" operator="equal">
      <formula>""</formula>
    </cfRule>
  </conditionalFormatting>
  <conditionalFormatting sqref="CK6:CL6">
    <cfRule type="cellIs" dxfId="490" priority="537" operator="equal">
      <formula>""</formula>
    </cfRule>
  </conditionalFormatting>
  <conditionalFormatting sqref="CF6:CG6">
    <cfRule type="cellIs" dxfId="489" priority="536" operator="equal">
      <formula>""</formula>
    </cfRule>
  </conditionalFormatting>
  <conditionalFormatting sqref="BG6:BH6">
    <cfRule type="cellIs" dxfId="488" priority="535" operator="equal">
      <formula>""</formula>
    </cfRule>
  </conditionalFormatting>
  <conditionalFormatting sqref="BL6:BM6">
    <cfRule type="cellIs" dxfId="487" priority="534" operator="equal">
      <formula>""</formula>
    </cfRule>
  </conditionalFormatting>
  <conditionalFormatting sqref="BQ6:BR6">
    <cfRule type="cellIs" dxfId="486" priority="533" operator="equal">
      <formula>""</formula>
    </cfRule>
  </conditionalFormatting>
  <conditionalFormatting sqref="BV6:BW6">
    <cfRule type="cellIs" dxfId="485" priority="532" operator="equal">
      <formula>""</formula>
    </cfRule>
  </conditionalFormatting>
  <conditionalFormatting sqref="CA6:CB6">
    <cfRule type="cellIs" dxfId="484" priority="531" operator="equal">
      <formula>""</formula>
    </cfRule>
  </conditionalFormatting>
  <conditionalFormatting sqref="AH6:AI6">
    <cfRule type="cellIs" dxfId="483" priority="530" operator="equal">
      <formula>""</formula>
    </cfRule>
  </conditionalFormatting>
  <conditionalFormatting sqref="AM6:AN6">
    <cfRule type="cellIs" dxfId="482" priority="529" operator="equal">
      <formula>""</formula>
    </cfRule>
  </conditionalFormatting>
  <conditionalFormatting sqref="AR6:AS6">
    <cfRule type="cellIs" dxfId="481" priority="528" operator="equal">
      <formula>""</formula>
    </cfRule>
  </conditionalFormatting>
  <conditionalFormatting sqref="AW6:AX6">
    <cfRule type="cellIs" dxfId="480" priority="527" operator="equal">
      <formula>""</formula>
    </cfRule>
  </conditionalFormatting>
  <conditionalFormatting sqref="BB6:BC6">
    <cfRule type="cellIs" dxfId="479" priority="526" operator="equal">
      <formula>""</formula>
    </cfRule>
  </conditionalFormatting>
  <conditionalFormatting sqref="N6:O6">
    <cfRule type="cellIs" dxfId="478" priority="525" operator="equal">
      <formula>""</formula>
    </cfRule>
  </conditionalFormatting>
  <conditionalFormatting sqref="S6:T6">
    <cfRule type="cellIs" dxfId="477" priority="524" operator="equal">
      <formula>""</formula>
    </cfRule>
  </conditionalFormatting>
  <conditionalFormatting sqref="X6:Y6">
    <cfRule type="cellIs" dxfId="476" priority="523" operator="equal">
      <formula>""</formula>
    </cfRule>
  </conditionalFormatting>
  <conditionalFormatting sqref="AC6:AD6">
    <cfRule type="cellIs" dxfId="475" priority="522" operator="equal">
      <formula>""</formula>
    </cfRule>
  </conditionalFormatting>
  <conditionalFormatting sqref="I22 I26">
    <cfRule type="cellIs" dxfId="474" priority="521" operator="equal">
      <formula>""</formula>
    </cfRule>
  </conditionalFormatting>
  <conditionalFormatting sqref="I24">
    <cfRule type="cellIs" dxfId="473" priority="520" operator="equal">
      <formula>""</formula>
    </cfRule>
  </conditionalFormatting>
  <conditionalFormatting sqref="N22 N26">
    <cfRule type="cellIs" dxfId="472" priority="519" operator="equal">
      <formula>""</formula>
    </cfRule>
  </conditionalFormatting>
  <conditionalFormatting sqref="N24">
    <cfRule type="cellIs" dxfId="471" priority="518" operator="equal">
      <formula>""</formula>
    </cfRule>
  </conditionalFormatting>
  <conditionalFormatting sqref="S26">
    <cfRule type="cellIs" dxfId="470" priority="517" operator="equal">
      <formula>""</formula>
    </cfRule>
  </conditionalFormatting>
  <conditionalFormatting sqref="S24">
    <cfRule type="cellIs" dxfId="469" priority="516" operator="equal">
      <formula>""</formula>
    </cfRule>
  </conditionalFormatting>
  <conditionalFormatting sqref="X26">
    <cfRule type="cellIs" dxfId="468" priority="515" operator="equal">
      <formula>""</formula>
    </cfRule>
  </conditionalFormatting>
  <conditionalFormatting sqref="X24">
    <cfRule type="cellIs" dxfId="467" priority="514" operator="equal">
      <formula>""</formula>
    </cfRule>
  </conditionalFormatting>
  <conditionalFormatting sqref="AC26">
    <cfRule type="cellIs" dxfId="466" priority="513" operator="equal">
      <formula>""</formula>
    </cfRule>
  </conditionalFormatting>
  <conditionalFormatting sqref="AC24">
    <cfRule type="cellIs" dxfId="465" priority="512" operator="equal">
      <formula>""</formula>
    </cfRule>
  </conditionalFormatting>
  <conditionalFormatting sqref="AH26">
    <cfRule type="cellIs" dxfId="464" priority="511" operator="equal">
      <formula>""</formula>
    </cfRule>
  </conditionalFormatting>
  <conditionalFormatting sqref="AH24">
    <cfRule type="cellIs" dxfId="463" priority="510" operator="equal">
      <formula>""</formula>
    </cfRule>
  </conditionalFormatting>
  <conditionalFormatting sqref="AM26">
    <cfRule type="cellIs" dxfId="462" priority="509" operator="equal">
      <formula>""</formula>
    </cfRule>
  </conditionalFormatting>
  <conditionalFormatting sqref="AM24">
    <cfRule type="cellIs" dxfId="461" priority="508" operator="equal">
      <formula>""</formula>
    </cfRule>
  </conditionalFormatting>
  <conditionalFormatting sqref="AR26">
    <cfRule type="cellIs" dxfId="460" priority="507" operator="equal">
      <formula>""</formula>
    </cfRule>
  </conditionalFormatting>
  <conditionalFormatting sqref="AR24">
    <cfRule type="cellIs" dxfId="459" priority="506" operator="equal">
      <formula>""</formula>
    </cfRule>
  </conditionalFormatting>
  <conditionalFormatting sqref="AW26">
    <cfRule type="cellIs" dxfId="458" priority="505" operator="equal">
      <formula>""</formula>
    </cfRule>
  </conditionalFormatting>
  <conditionalFormatting sqref="AW24">
    <cfRule type="cellIs" dxfId="457" priority="504" operator="equal">
      <formula>""</formula>
    </cfRule>
  </conditionalFormatting>
  <conditionalFormatting sqref="BB26">
    <cfRule type="cellIs" dxfId="456" priority="503" operator="equal">
      <formula>""</formula>
    </cfRule>
  </conditionalFormatting>
  <conditionalFormatting sqref="BB24">
    <cfRule type="cellIs" dxfId="455" priority="502" operator="equal">
      <formula>""</formula>
    </cfRule>
  </conditionalFormatting>
  <conditionalFormatting sqref="BG26">
    <cfRule type="cellIs" dxfId="454" priority="501" operator="equal">
      <formula>""</formula>
    </cfRule>
  </conditionalFormatting>
  <conditionalFormatting sqref="BG24">
    <cfRule type="cellIs" dxfId="453" priority="500" operator="equal">
      <formula>""</formula>
    </cfRule>
  </conditionalFormatting>
  <conditionalFormatting sqref="BL26">
    <cfRule type="cellIs" dxfId="452" priority="499" operator="equal">
      <formula>""</formula>
    </cfRule>
  </conditionalFormatting>
  <conditionalFormatting sqref="BL24">
    <cfRule type="cellIs" dxfId="451" priority="498" operator="equal">
      <formula>""</formula>
    </cfRule>
  </conditionalFormatting>
  <conditionalFormatting sqref="BQ26">
    <cfRule type="cellIs" dxfId="450" priority="497" operator="equal">
      <formula>""</formula>
    </cfRule>
  </conditionalFormatting>
  <conditionalFormatting sqref="BQ24">
    <cfRule type="cellIs" dxfId="449" priority="496" operator="equal">
      <formula>""</formula>
    </cfRule>
  </conditionalFormatting>
  <conditionalFormatting sqref="BV26">
    <cfRule type="cellIs" dxfId="448" priority="495" operator="equal">
      <formula>""</formula>
    </cfRule>
  </conditionalFormatting>
  <conditionalFormatting sqref="BV24">
    <cfRule type="cellIs" dxfId="447" priority="494" operator="equal">
      <formula>""</formula>
    </cfRule>
  </conditionalFormatting>
  <conditionalFormatting sqref="CA26">
    <cfRule type="cellIs" dxfId="446" priority="493" operator="equal">
      <formula>""</formula>
    </cfRule>
  </conditionalFormatting>
  <conditionalFormatting sqref="CA24">
    <cfRule type="cellIs" dxfId="445" priority="492" operator="equal">
      <formula>""</formula>
    </cfRule>
  </conditionalFormatting>
  <conditionalFormatting sqref="CF26">
    <cfRule type="cellIs" dxfId="444" priority="491" operator="equal">
      <formula>""</formula>
    </cfRule>
  </conditionalFormatting>
  <conditionalFormatting sqref="CF24">
    <cfRule type="cellIs" dxfId="443" priority="490" operator="equal">
      <formula>""</formula>
    </cfRule>
  </conditionalFormatting>
  <conditionalFormatting sqref="CK26">
    <cfRule type="cellIs" dxfId="442" priority="489" operator="equal">
      <formula>""</formula>
    </cfRule>
  </conditionalFormatting>
  <conditionalFormatting sqref="CK24">
    <cfRule type="cellIs" dxfId="441" priority="488" operator="equal">
      <formula>""</formula>
    </cfRule>
  </conditionalFormatting>
  <conditionalFormatting sqref="CP26">
    <cfRule type="cellIs" dxfId="440" priority="487" operator="equal">
      <formula>""</formula>
    </cfRule>
  </conditionalFormatting>
  <conditionalFormatting sqref="CP24">
    <cfRule type="cellIs" dxfId="439" priority="486" operator="equal">
      <formula>""</formula>
    </cfRule>
  </conditionalFormatting>
  <conditionalFormatting sqref="CU26">
    <cfRule type="cellIs" dxfId="438" priority="485" operator="equal">
      <formula>""</formula>
    </cfRule>
  </conditionalFormatting>
  <conditionalFormatting sqref="CU24">
    <cfRule type="cellIs" dxfId="437" priority="484" operator="equal">
      <formula>""</formula>
    </cfRule>
  </conditionalFormatting>
  <conditionalFormatting sqref="CU28">
    <cfRule type="cellIs" dxfId="436" priority="483" operator="equal">
      <formula>""</formula>
    </cfRule>
  </conditionalFormatting>
  <conditionalFormatting sqref="CU30">
    <cfRule type="cellIs" dxfId="435" priority="482" operator="equal">
      <formula>""</formula>
    </cfRule>
  </conditionalFormatting>
  <conditionalFormatting sqref="CU28">
    <cfRule type="cellIs" dxfId="434" priority="481" operator="between">
      <formula>1</formula>
      <formula>6</formula>
    </cfRule>
  </conditionalFormatting>
  <conditionalFormatting sqref="CP28">
    <cfRule type="cellIs" dxfId="433" priority="480" operator="equal">
      <formula>""</formula>
    </cfRule>
  </conditionalFormatting>
  <conditionalFormatting sqref="CP30">
    <cfRule type="cellIs" dxfId="432" priority="479" operator="equal">
      <formula>""</formula>
    </cfRule>
  </conditionalFormatting>
  <conditionalFormatting sqref="CP28">
    <cfRule type="cellIs" dxfId="431" priority="478" operator="between">
      <formula>1</formula>
      <formula>6</formula>
    </cfRule>
  </conditionalFormatting>
  <conditionalFormatting sqref="CK28">
    <cfRule type="cellIs" dxfId="430" priority="477" operator="equal">
      <formula>""</formula>
    </cfRule>
  </conditionalFormatting>
  <conditionalFormatting sqref="CK30">
    <cfRule type="cellIs" dxfId="429" priority="476" operator="equal">
      <formula>""</formula>
    </cfRule>
  </conditionalFormatting>
  <conditionalFormatting sqref="CK28">
    <cfRule type="cellIs" dxfId="428" priority="475" operator="between">
      <formula>1</formula>
      <formula>6</formula>
    </cfRule>
  </conditionalFormatting>
  <conditionalFormatting sqref="CF28">
    <cfRule type="cellIs" dxfId="427" priority="474" operator="equal">
      <formula>""</formula>
    </cfRule>
  </conditionalFormatting>
  <conditionalFormatting sqref="CF30">
    <cfRule type="cellIs" dxfId="426" priority="473" operator="equal">
      <formula>""</formula>
    </cfRule>
  </conditionalFormatting>
  <conditionalFormatting sqref="CF28">
    <cfRule type="cellIs" dxfId="425" priority="472" operator="between">
      <formula>1</formula>
      <formula>6</formula>
    </cfRule>
  </conditionalFormatting>
  <conditionalFormatting sqref="CA28">
    <cfRule type="cellIs" dxfId="424" priority="471" operator="equal">
      <formula>""</formula>
    </cfRule>
  </conditionalFormatting>
  <conditionalFormatting sqref="CA30">
    <cfRule type="cellIs" dxfId="423" priority="470" operator="equal">
      <formula>""</formula>
    </cfRule>
  </conditionalFormatting>
  <conditionalFormatting sqref="CA28">
    <cfRule type="cellIs" dxfId="422" priority="469" operator="between">
      <formula>1</formula>
      <formula>6</formula>
    </cfRule>
  </conditionalFormatting>
  <conditionalFormatting sqref="AW28">
    <cfRule type="cellIs" dxfId="421" priority="465" operator="equal">
      <formula>""</formula>
    </cfRule>
  </conditionalFormatting>
  <conditionalFormatting sqref="AW30">
    <cfRule type="cellIs" dxfId="420" priority="464" operator="equal">
      <formula>""</formula>
    </cfRule>
  </conditionalFormatting>
  <conditionalFormatting sqref="AW28">
    <cfRule type="cellIs" dxfId="419" priority="463" operator="between">
      <formula>1</formula>
      <formula>6</formula>
    </cfRule>
  </conditionalFormatting>
  <conditionalFormatting sqref="BB28">
    <cfRule type="cellIs" dxfId="418" priority="462" operator="equal">
      <formula>""</formula>
    </cfRule>
  </conditionalFormatting>
  <conditionalFormatting sqref="BB30">
    <cfRule type="cellIs" dxfId="417" priority="461" operator="equal">
      <formula>""</formula>
    </cfRule>
  </conditionalFormatting>
  <conditionalFormatting sqref="BB28">
    <cfRule type="cellIs" dxfId="416" priority="460" operator="between">
      <formula>1</formula>
      <formula>6</formula>
    </cfRule>
  </conditionalFormatting>
  <conditionalFormatting sqref="BG28">
    <cfRule type="cellIs" dxfId="415" priority="459" operator="equal">
      <formula>""</formula>
    </cfRule>
  </conditionalFormatting>
  <conditionalFormatting sqref="BG30">
    <cfRule type="cellIs" dxfId="414" priority="458" operator="equal">
      <formula>""</formula>
    </cfRule>
  </conditionalFormatting>
  <conditionalFormatting sqref="BG28">
    <cfRule type="cellIs" dxfId="413" priority="457" operator="between">
      <formula>1</formula>
      <formula>6</formula>
    </cfRule>
  </conditionalFormatting>
  <conditionalFormatting sqref="BL28">
    <cfRule type="cellIs" dxfId="412" priority="456" operator="equal">
      <formula>""</formula>
    </cfRule>
  </conditionalFormatting>
  <conditionalFormatting sqref="BL30">
    <cfRule type="cellIs" dxfId="411" priority="455" operator="equal">
      <formula>""</formula>
    </cfRule>
  </conditionalFormatting>
  <conditionalFormatting sqref="BL28">
    <cfRule type="cellIs" dxfId="410" priority="454" operator="between">
      <formula>1</formula>
      <formula>6</formula>
    </cfRule>
  </conditionalFormatting>
  <conditionalFormatting sqref="BQ28">
    <cfRule type="cellIs" dxfId="409" priority="453" operator="equal">
      <formula>""</formula>
    </cfRule>
  </conditionalFormatting>
  <conditionalFormatting sqref="BQ30">
    <cfRule type="cellIs" dxfId="408" priority="452" operator="equal">
      <formula>""</formula>
    </cfRule>
  </conditionalFormatting>
  <conditionalFormatting sqref="BQ28">
    <cfRule type="cellIs" dxfId="407" priority="451" operator="between">
      <formula>1</formula>
      <formula>6</formula>
    </cfRule>
  </conditionalFormatting>
  <conditionalFormatting sqref="BV28">
    <cfRule type="cellIs" dxfId="406" priority="450" operator="equal">
      <formula>""</formula>
    </cfRule>
  </conditionalFormatting>
  <conditionalFormatting sqref="BV30">
    <cfRule type="cellIs" dxfId="405" priority="449" operator="equal">
      <formula>""</formula>
    </cfRule>
  </conditionalFormatting>
  <conditionalFormatting sqref="BV28">
    <cfRule type="cellIs" dxfId="404" priority="448" operator="between">
      <formula>1</formula>
      <formula>6</formula>
    </cfRule>
  </conditionalFormatting>
  <conditionalFormatting sqref="X28">
    <cfRule type="cellIs" dxfId="403" priority="447" operator="equal">
      <formula>""</formula>
    </cfRule>
  </conditionalFormatting>
  <conditionalFormatting sqref="X30">
    <cfRule type="cellIs" dxfId="402" priority="446" operator="equal">
      <formula>""</formula>
    </cfRule>
  </conditionalFormatting>
  <conditionalFormatting sqref="X28">
    <cfRule type="cellIs" dxfId="401" priority="445" operator="between">
      <formula>1</formula>
      <formula>6</formula>
    </cfRule>
  </conditionalFormatting>
  <conditionalFormatting sqref="AC28">
    <cfRule type="cellIs" dxfId="400" priority="444" operator="equal">
      <formula>""</formula>
    </cfRule>
  </conditionalFormatting>
  <conditionalFormatting sqref="AC30">
    <cfRule type="cellIs" dxfId="399" priority="443" operator="equal">
      <formula>""</formula>
    </cfRule>
  </conditionalFormatting>
  <conditionalFormatting sqref="AC28">
    <cfRule type="cellIs" dxfId="398" priority="442" operator="between">
      <formula>1</formula>
      <formula>6</formula>
    </cfRule>
  </conditionalFormatting>
  <conditionalFormatting sqref="AH28">
    <cfRule type="cellIs" dxfId="397" priority="441" operator="equal">
      <formula>""</formula>
    </cfRule>
  </conditionalFormatting>
  <conditionalFormatting sqref="AH30">
    <cfRule type="cellIs" dxfId="396" priority="440" operator="equal">
      <formula>""</formula>
    </cfRule>
  </conditionalFormatting>
  <conditionalFormatting sqref="AH28">
    <cfRule type="cellIs" dxfId="395" priority="439" operator="between">
      <formula>1</formula>
      <formula>6</formula>
    </cfRule>
  </conditionalFormatting>
  <conditionalFormatting sqref="AM28">
    <cfRule type="cellIs" dxfId="394" priority="438" operator="equal">
      <formula>""</formula>
    </cfRule>
  </conditionalFormatting>
  <conditionalFormatting sqref="AM30">
    <cfRule type="cellIs" dxfId="393" priority="437" operator="equal">
      <formula>""</formula>
    </cfRule>
  </conditionalFormatting>
  <conditionalFormatting sqref="AM28">
    <cfRule type="cellIs" dxfId="392" priority="436" operator="between">
      <formula>1</formula>
      <formula>6</formula>
    </cfRule>
  </conditionalFormatting>
  <conditionalFormatting sqref="AR28">
    <cfRule type="cellIs" dxfId="391" priority="435" operator="equal">
      <formula>""</formula>
    </cfRule>
  </conditionalFormatting>
  <conditionalFormatting sqref="AR30">
    <cfRule type="cellIs" dxfId="390" priority="434" operator="equal">
      <formula>""</formula>
    </cfRule>
  </conditionalFormatting>
  <conditionalFormatting sqref="AR28">
    <cfRule type="cellIs" dxfId="389" priority="433" operator="between">
      <formula>1</formula>
      <formula>6</formula>
    </cfRule>
  </conditionalFormatting>
  <conditionalFormatting sqref="I28">
    <cfRule type="cellIs" dxfId="388" priority="432" operator="equal">
      <formula>""</formula>
    </cfRule>
  </conditionalFormatting>
  <conditionalFormatting sqref="I30">
    <cfRule type="cellIs" dxfId="387" priority="431" operator="equal">
      <formula>""</formula>
    </cfRule>
  </conditionalFormatting>
  <conditionalFormatting sqref="I28">
    <cfRule type="cellIs" dxfId="386" priority="430" operator="between">
      <formula>1</formula>
      <formula>6</formula>
    </cfRule>
  </conditionalFormatting>
  <conditionalFormatting sqref="N28">
    <cfRule type="cellIs" dxfId="385" priority="429" operator="equal">
      <formula>""</formula>
    </cfRule>
  </conditionalFormatting>
  <conditionalFormatting sqref="N30">
    <cfRule type="cellIs" dxfId="384" priority="428" operator="equal">
      <formula>""</formula>
    </cfRule>
  </conditionalFormatting>
  <conditionalFormatting sqref="N28">
    <cfRule type="cellIs" dxfId="383" priority="427" operator="between">
      <formula>1</formula>
      <formula>6</formula>
    </cfRule>
  </conditionalFormatting>
  <conditionalFormatting sqref="S28">
    <cfRule type="cellIs" dxfId="382" priority="426" operator="equal">
      <formula>""</formula>
    </cfRule>
  </conditionalFormatting>
  <conditionalFormatting sqref="S30">
    <cfRule type="cellIs" dxfId="381" priority="425" operator="equal">
      <formula>""</formula>
    </cfRule>
  </conditionalFormatting>
  <conditionalFormatting sqref="S28">
    <cfRule type="cellIs" dxfId="380" priority="424" operator="between">
      <formula>1</formula>
      <formula>6</formula>
    </cfRule>
  </conditionalFormatting>
  <conditionalFormatting sqref="I33:K33">
    <cfRule type="cellIs" dxfId="379" priority="422" operator="notEqual">
      <formula>""</formula>
    </cfRule>
    <cfRule type="expression" dxfId="378" priority="423">
      <formula>OR(I30="有",I30="○")</formula>
    </cfRule>
  </conditionalFormatting>
  <conditionalFormatting sqref="S33:U33">
    <cfRule type="cellIs" dxfId="377" priority="420" operator="notEqual">
      <formula>""</formula>
    </cfRule>
    <cfRule type="expression" dxfId="376" priority="421">
      <formula>OR(S30="有",S30="○")</formula>
    </cfRule>
  </conditionalFormatting>
  <conditionalFormatting sqref="AC33:AE33">
    <cfRule type="cellIs" dxfId="375" priority="418" operator="notEqual">
      <formula>""</formula>
    </cfRule>
    <cfRule type="expression" dxfId="374" priority="419">
      <formula>OR(AC30="有",AC30="○")</formula>
    </cfRule>
  </conditionalFormatting>
  <conditionalFormatting sqref="AM33:AO33">
    <cfRule type="cellIs" dxfId="373" priority="416" operator="notEqual">
      <formula>""</formula>
    </cfRule>
    <cfRule type="expression" dxfId="372" priority="417">
      <formula>OR(AM30="有",AM30="○")</formula>
    </cfRule>
  </conditionalFormatting>
  <conditionalFormatting sqref="AW33:AY33">
    <cfRule type="cellIs" dxfId="371" priority="414" operator="notEqual">
      <formula>""</formula>
    </cfRule>
    <cfRule type="expression" dxfId="370" priority="415">
      <formula>OR(AW30="有",AW30="○")</formula>
    </cfRule>
  </conditionalFormatting>
  <conditionalFormatting sqref="BG33:BI33">
    <cfRule type="cellIs" dxfId="369" priority="412" operator="notEqual">
      <formula>""</formula>
    </cfRule>
    <cfRule type="expression" dxfId="368" priority="413">
      <formula>OR(BG30="有",BG30="○")</formula>
    </cfRule>
  </conditionalFormatting>
  <conditionalFormatting sqref="BL33:BN33">
    <cfRule type="cellIs" dxfId="367" priority="410" operator="notEqual">
      <formula>""</formula>
    </cfRule>
    <cfRule type="expression" dxfId="366" priority="411">
      <formula>OR(BL30="有",BL30="○")</formula>
    </cfRule>
  </conditionalFormatting>
  <conditionalFormatting sqref="CA33:CC33">
    <cfRule type="cellIs" dxfId="365" priority="408" operator="notEqual">
      <formula>""</formula>
    </cfRule>
    <cfRule type="expression" dxfId="364" priority="409">
      <formula>OR(CA30="有",CA30="○")</formula>
    </cfRule>
  </conditionalFormatting>
  <conditionalFormatting sqref="CK33:CM33">
    <cfRule type="cellIs" dxfId="363" priority="406" operator="notEqual">
      <formula>""</formula>
    </cfRule>
    <cfRule type="expression" dxfId="362" priority="407">
      <formula>OR(CK30="有",CK30="○")</formula>
    </cfRule>
  </conditionalFormatting>
  <conditionalFormatting sqref="CU33:CW33">
    <cfRule type="cellIs" dxfId="361" priority="404" operator="notEqual">
      <formula>""</formula>
    </cfRule>
    <cfRule type="expression" dxfId="360" priority="405">
      <formula>OR(CU30="有",CU30="○")</formula>
    </cfRule>
  </conditionalFormatting>
  <conditionalFormatting sqref="CK40:CM40">
    <cfRule type="cellIs" dxfId="359" priority="402" operator="notEqual">
      <formula>""</formula>
    </cfRule>
    <cfRule type="expression" dxfId="358" priority="403">
      <formula>OR(CK37="有",CK37="○")</formula>
    </cfRule>
  </conditionalFormatting>
  <conditionalFormatting sqref="BQ40:BS40">
    <cfRule type="cellIs" dxfId="357" priority="400" operator="notEqual">
      <formula>""</formula>
    </cfRule>
    <cfRule type="expression" dxfId="356" priority="401">
      <formula>OR(BQ37="有",BQ37="○")</formula>
    </cfRule>
  </conditionalFormatting>
  <conditionalFormatting sqref="AW40:AY40">
    <cfRule type="cellIs" dxfId="355" priority="398" operator="notEqual">
      <formula>""</formula>
    </cfRule>
    <cfRule type="expression" dxfId="354" priority="399">
      <formula>OR(AW37="有",AW37="○")</formula>
    </cfRule>
  </conditionalFormatting>
  <conditionalFormatting sqref="AH40:AJ40">
    <cfRule type="cellIs" dxfId="353" priority="396" operator="notEqual">
      <formula>""</formula>
    </cfRule>
    <cfRule type="expression" dxfId="352" priority="397">
      <formula>OR(AH37="有",AH37="○")</formula>
    </cfRule>
  </conditionalFormatting>
  <conditionalFormatting sqref="CA59:CC59">
    <cfRule type="cellIs" dxfId="351" priority="391" operator="notEqual">
      <formula>""</formula>
    </cfRule>
    <cfRule type="expression" dxfId="350" priority="392">
      <formula>OR(CA56="有",CA56="○")</formula>
    </cfRule>
  </conditionalFormatting>
  <conditionalFormatting sqref="CP59:CR59">
    <cfRule type="cellIs" dxfId="349" priority="389" operator="notEqual">
      <formula>""</formula>
    </cfRule>
    <cfRule type="expression" dxfId="348" priority="390">
      <formula>OR(CP56="有",CP56="○")</formula>
    </cfRule>
  </conditionalFormatting>
  <conditionalFormatting sqref="BV59:BX59">
    <cfRule type="cellIs" dxfId="347" priority="387" operator="notEqual">
      <formula>""</formula>
    </cfRule>
    <cfRule type="expression" dxfId="346" priority="388">
      <formula>OR(BV56="有",BV56="○")</formula>
    </cfRule>
  </conditionalFormatting>
  <conditionalFormatting sqref="BB59:BD59">
    <cfRule type="cellIs" dxfId="345" priority="385" operator="notEqual">
      <formula>""</formula>
    </cfRule>
    <cfRule type="expression" dxfId="344" priority="386">
      <formula>OR(BB56="有",BB56="○")</formula>
    </cfRule>
  </conditionalFormatting>
  <conditionalFormatting sqref="AR59:AT59">
    <cfRule type="cellIs" dxfId="343" priority="383" operator="notEqual">
      <formula>""</formula>
    </cfRule>
    <cfRule type="expression" dxfId="342" priority="384">
      <formula>OR(AR56="有",AR56="○")</formula>
    </cfRule>
  </conditionalFormatting>
  <conditionalFormatting sqref="AC59:AE59">
    <cfRule type="cellIs" dxfId="341" priority="381" operator="notEqual">
      <formula>""</formula>
    </cfRule>
    <cfRule type="expression" dxfId="340" priority="382">
      <formula>OR(AC56="有",AC56="○")</formula>
    </cfRule>
  </conditionalFormatting>
  <conditionalFormatting sqref="N59:P59">
    <cfRule type="cellIs" dxfId="339" priority="379" operator="notEqual">
      <formula>""</formula>
    </cfRule>
    <cfRule type="expression" dxfId="338" priority="380">
      <formula>OR(N56="有",N56="○")</formula>
    </cfRule>
  </conditionalFormatting>
  <conditionalFormatting sqref="S59:U59">
    <cfRule type="cellIs" dxfId="337" priority="377" operator="notEqual">
      <formula>""</formula>
    </cfRule>
    <cfRule type="expression" dxfId="336" priority="378">
      <formula>OR(S56="有",S56="○")</formula>
    </cfRule>
  </conditionalFormatting>
  <conditionalFormatting sqref="N64:P64">
    <cfRule type="cellIs" dxfId="335" priority="375" operator="notEqual">
      <formula>""</formula>
    </cfRule>
    <cfRule type="expression" dxfId="334" priority="376">
      <formula>OR(N61="有",N61="○")</formula>
    </cfRule>
  </conditionalFormatting>
  <conditionalFormatting sqref="X64:Z64">
    <cfRule type="cellIs" dxfId="333" priority="373" operator="notEqual">
      <formula>""</formula>
    </cfRule>
    <cfRule type="expression" dxfId="332" priority="374">
      <formula>OR(X61="有",X61="○")</formula>
    </cfRule>
  </conditionalFormatting>
  <conditionalFormatting sqref="AR64:AT64">
    <cfRule type="cellIs" dxfId="331" priority="371" operator="notEqual">
      <formula>""</formula>
    </cfRule>
    <cfRule type="expression" dxfId="330" priority="372">
      <formula>OR(AR61="有",AR61="○")</formula>
    </cfRule>
  </conditionalFormatting>
  <conditionalFormatting sqref="AH64:AJ64">
    <cfRule type="cellIs" dxfId="329" priority="369" operator="notEqual">
      <formula>""</formula>
    </cfRule>
    <cfRule type="expression" dxfId="328" priority="370">
      <formula>OR(AH61="有",AH61="○")</formula>
    </cfRule>
  </conditionalFormatting>
  <conditionalFormatting sqref="BB64:BD64">
    <cfRule type="cellIs" dxfId="327" priority="367" operator="notEqual">
      <formula>""</formula>
    </cfRule>
    <cfRule type="expression" dxfId="326" priority="368">
      <formula>OR(BB61="有",BB61="○")</formula>
    </cfRule>
  </conditionalFormatting>
  <conditionalFormatting sqref="BG64:BI64">
    <cfRule type="cellIs" dxfId="325" priority="365" operator="notEqual">
      <formula>""</formula>
    </cfRule>
    <cfRule type="expression" dxfId="324" priority="366">
      <formula>OR(BG61="有",BG61="○")</formula>
    </cfRule>
  </conditionalFormatting>
  <conditionalFormatting sqref="BQ64:BS64">
    <cfRule type="cellIs" dxfId="323" priority="363" operator="notEqual">
      <formula>""</formula>
    </cfRule>
    <cfRule type="expression" dxfId="322" priority="364">
      <formula>OR(BQ61="有",BQ61="○")</formula>
    </cfRule>
  </conditionalFormatting>
  <conditionalFormatting sqref="BV64:BX64">
    <cfRule type="cellIs" dxfId="321" priority="361" operator="notEqual">
      <formula>""</formula>
    </cfRule>
    <cfRule type="expression" dxfId="320" priority="362">
      <formula>OR(BV61="有",BV61="○")</formula>
    </cfRule>
  </conditionalFormatting>
  <conditionalFormatting sqref="CK64:CM64">
    <cfRule type="cellIs" dxfId="319" priority="359" operator="notEqual">
      <formula>""</formula>
    </cfRule>
    <cfRule type="expression" dxfId="318" priority="360">
      <formula>OR(CK61="有",CK61="○")</formula>
    </cfRule>
  </conditionalFormatting>
  <conditionalFormatting sqref="CP64:CR64">
    <cfRule type="cellIs" dxfId="317" priority="357" operator="notEqual">
      <formula>""</formula>
    </cfRule>
    <cfRule type="expression" dxfId="316" priority="358">
      <formula>OR(CP61="有",CP61="○")</formula>
    </cfRule>
  </conditionalFormatting>
  <conditionalFormatting sqref="C8">
    <cfRule type="cellIs" dxfId="315" priority="335" operator="equal">
      <formula>""</formula>
    </cfRule>
  </conditionalFormatting>
  <conditionalFormatting sqref="D6:E6">
    <cfRule type="cellIs" dxfId="314" priority="293" operator="equal">
      <formula>""</formula>
    </cfRule>
  </conditionalFormatting>
  <conditionalFormatting sqref="S22">
    <cfRule type="cellIs" dxfId="313" priority="292" operator="equal">
      <formula>""</formula>
    </cfRule>
  </conditionalFormatting>
  <conditionalFormatting sqref="X22">
    <cfRule type="cellIs" dxfId="312" priority="291" operator="equal">
      <formula>""</formula>
    </cfRule>
  </conditionalFormatting>
  <conditionalFormatting sqref="AC22">
    <cfRule type="cellIs" dxfId="311" priority="290" operator="equal">
      <formula>""</formula>
    </cfRule>
  </conditionalFormatting>
  <conditionalFormatting sqref="AH22">
    <cfRule type="cellIs" dxfId="310" priority="289" operator="equal">
      <formula>""</formula>
    </cfRule>
  </conditionalFormatting>
  <conditionalFormatting sqref="AM22">
    <cfRule type="cellIs" dxfId="309" priority="288" operator="equal">
      <formula>""</formula>
    </cfRule>
  </conditionalFormatting>
  <conditionalFormatting sqref="AR22">
    <cfRule type="cellIs" dxfId="308" priority="287" operator="equal">
      <formula>""</formula>
    </cfRule>
  </conditionalFormatting>
  <conditionalFormatting sqref="AW22">
    <cfRule type="cellIs" dxfId="307" priority="286" operator="equal">
      <formula>""</formula>
    </cfRule>
  </conditionalFormatting>
  <conditionalFormatting sqref="BB22">
    <cfRule type="cellIs" dxfId="306" priority="285" operator="equal">
      <formula>""</formula>
    </cfRule>
  </conditionalFormatting>
  <conditionalFormatting sqref="BG22">
    <cfRule type="cellIs" dxfId="305" priority="284" operator="equal">
      <formula>""</formula>
    </cfRule>
  </conditionalFormatting>
  <conditionalFormatting sqref="BL22">
    <cfRule type="cellIs" dxfId="304" priority="283" operator="equal">
      <formula>""</formula>
    </cfRule>
  </conditionalFormatting>
  <conditionalFormatting sqref="BQ22">
    <cfRule type="cellIs" dxfId="303" priority="282" operator="equal">
      <formula>""</formula>
    </cfRule>
  </conditionalFormatting>
  <conditionalFormatting sqref="BV22">
    <cfRule type="cellIs" dxfId="302" priority="281" operator="equal">
      <formula>""</formula>
    </cfRule>
  </conditionalFormatting>
  <conditionalFormatting sqref="CA22">
    <cfRule type="cellIs" dxfId="301" priority="280" operator="equal">
      <formula>""</formula>
    </cfRule>
  </conditionalFormatting>
  <conditionalFormatting sqref="CF22">
    <cfRule type="cellIs" dxfId="300" priority="279" operator="equal">
      <formula>""</formula>
    </cfRule>
  </conditionalFormatting>
  <conditionalFormatting sqref="CK22">
    <cfRule type="cellIs" dxfId="299" priority="278" operator="equal">
      <formula>""</formula>
    </cfRule>
  </conditionalFormatting>
  <conditionalFormatting sqref="CP22">
    <cfRule type="cellIs" dxfId="298" priority="277" operator="equal">
      <formula>""</formula>
    </cfRule>
  </conditionalFormatting>
  <conditionalFormatting sqref="CU22">
    <cfRule type="cellIs" dxfId="297" priority="276" operator="equal">
      <formula>""</formula>
    </cfRule>
  </conditionalFormatting>
  <conditionalFormatting sqref="D72">
    <cfRule type="cellIs" dxfId="296" priority="236" operator="equal">
      <formula>""</formula>
    </cfRule>
  </conditionalFormatting>
  <conditionalFormatting sqref="I72">
    <cfRule type="cellIs" dxfId="295" priority="215" operator="equal">
      <formula>""</formula>
    </cfRule>
  </conditionalFormatting>
  <conditionalFormatting sqref="N72">
    <cfRule type="cellIs" dxfId="294" priority="213" operator="equal">
      <formula>""</formula>
    </cfRule>
  </conditionalFormatting>
  <conditionalFormatting sqref="S72">
    <cfRule type="cellIs" dxfId="293" priority="211" operator="equal">
      <formula>""</formula>
    </cfRule>
  </conditionalFormatting>
  <conditionalFormatting sqref="X72">
    <cfRule type="cellIs" dxfId="292" priority="209" operator="equal">
      <formula>""</formula>
    </cfRule>
  </conditionalFormatting>
  <conditionalFormatting sqref="AC72">
    <cfRule type="cellIs" dxfId="291" priority="207" operator="equal">
      <formula>""</formula>
    </cfRule>
  </conditionalFormatting>
  <conditionalFormatting sqref="AH72">
    <cfRule type="cellIs" dxfId="290" priority="205" operator="equal">
      <formula>""</formula>
    </cfRule>
  </conditionalFormatting>
  <conditionalFormatting sqref="AM72">
    <cfRule type="cellIs" dxfId="289" priority="203" operator="equal">
      <formula>""</formula>
    </cfRule>
  </conditionalFormatting>
  <conditionalFormatting sqref="AR72">
    <cfRule type="cellIs" dxfId="288" priority="201" operator="equal">
      <formula>""</formula>
    </cfRule>
  </conditionalFormatting>
  <conditionalFormatting sqref="AW72">
    <cfRule type="cellIs" dxfId="287" priority="199" operator="equal">
      <formula>""</formula>
    </cfRule>
  </conditionalFormatting>
  <conditionalFormatting sqref="BB72">
    <cfRule type="cellIs" dxfId="286" priority="197" operator="equal">
      <formula>""</formula>
    </cfRule>
  </conditionalFormatting>
  <conditionalFormatting sqref="BG72">
    <cfRule type="cellIs" dxfId="285" priority="195" operator="equal">
      <formula>""</formula>
    </cfRule>
  </conditionalFormatting>
  <conditionalFormatting sqref="BL72">
    <cfRule type="cellIs" dxfId="284" priority="193" operator="equal">
      <formula>""</formula>
    </cfRule>
  </conditionalFormatting>
  <conditionalFormatting sqref="BQ72">
    <cfRule type="cellIs" dxfId="283" priority="191" operator="equal">
      <formula>""</formula>
    </cfRule>
  </conditionalFormatting>
  <conditionalFormatting sqref="BV72">
    <cfRule type="cellIs" dxfId="282" priority="189" operator="equal">
      <formula>""</formula>
    </cfRule>
  </conditionalFormatting>
  <conditionalFormatting sqref="CA72">
    <cfRule type="cellIs" dxfId="281" priority="187" operator="equal">
      <formula>""</formula>
    </cfRule>
  </conditionalFormatting>
  <conditionalFormatting sqref="CF72">
    <cfRule type="cellIs" dxfId="280" priority="185" operator="equal">
      <formula>""</formula>
    </cfRule>
  </conditionalFormatting>
  <conditionalFormatting sqref="CK72">
    <cfRule type="cellIs" dxfId="279" priority="183" operator="equal">
      <formula>""</formula>
    </cfRule>
  </conditionalFormatting>
  <conditionalFormatting sqref="CP72">
    <cfRule type="cellIs" dxfId="278" priority="181" operator="equal">
      <formula>""</formula>
    </cfRule>
  </conditionalFormatting>
  <conditionalFormatting sqref="CU72">
    <cfRule type="cellIs" dxfId="277" priority="179" operator="equal">
      <formula>""</formula>
    </cfRule>
  </conditionalFormatting>
  <conditionalFormatting sqref="D74">
    <cfRule type="cellIs" dxfId="276" priority="160" operator="equal">
      <formula>""</formula>
    </cfRule>
  </conditionalFormatting>
  <conditionalFormatting sqref="I74">
    <cfRule type="cellIs" dxfId="275" priority="159" operator="equal">
      <formula>""</formula>
    </cfRule>
  </conditionalFormatting>
  <conditionalFormatting sqref="N74">
    <cfRule type="cellIs" dxfId="274" priority="158" operator="equal">
      <formula>""</formula>
    </cfRule>
  </conditionalFormatting>
  <conditionalFormatting sqref="S74">
    <cfRule type="cellIs" dxfId="273" priority="157" operator="equal">
      <formula>""</formula>
    </cfRule>
  </conditionalFormatting>
  <conditionalFormatting sqref="X74">
    <cfRule type="cellIs" dxfId="272" priority="156" operator="equal">
      <formula>""</formula>
    </cfRule>
  </conditionalFormatting>
  <conditionalFormatting sqref="AC74">
    <cfRule type="cellIs" dxfId="271" priority="155" operator="equal">
      <formula>""</formula>
    </cfRule>
  </conditionalFormatting>
  <conditionalFormatting sqref="AH74">
    <cfRule type="cellIs" dxfId="270" priority="154" operator="equal">
      <formula>""</formula>
    </cfRule>
  </conditionalFormatting>
  <conditionalFormatting sqref="AM74">
    <cfRule type="cellIs" dxfId="269" priority="153" operator="equal">
      <formula>""</formula>
    </cfRule>
  </conditionalFormatting>
  <conditionalFormatting sqref="AR74">
    <cfRule type="cellIs" dxfId="268" priority="152" operator="equal">
      <formula>""</formula>
    </cfRule>
  </conditionalFormatting>
  <conditionalFormatting sqref="AW74">
    <cfRule type="cellIs" dxfId="267" priority="151" operator="equal">
      <formula>""</formula>
    </cfRule>
  </conditionalFormatting>
  <conditionalFormatting sqref="BB74">
    <cfRule type="cellIs" dxfId="266" priority="150" operator="equal">
      <formula>""</formula>
    </cfRule>
  </conditionalFormatting>
  <conditionalFormatting sqref="BG74">
    <cfRule type="cellIs" dxfId="265" priority="149" operator="equal">
      <formula>""</formula>
    </cfRule>
  </conditionalFormatting>
  <conditionalFormatting sqref="BL74">
    <cfRule type="cellIs" dxfId="264" priority="148" operator="equal">
      <formula>""</formula>
    </cfRule>
  </conditionalFormatting>
  <conditionalFormatting sqref="BQ74">
    <cfRule type="cellIs" dxfId="263" priority="147" operator="equal">
      <formula>""</formula>
    </cfRule>
  </conditionalFormatting>
  <conditionalFormatting sqref="BV74">
    <cfRule type="cellIs" dxfId="262" priority="146" operator="equal">
      <formula>""</formula>
    </cfRule>
  </conditionalFormatting>
  <conditionalFormatting sqref="CA74">
    <cfRule type="cellIs" dxfId="261" priority="145" operator="equal">
      <formula>""</formula>
    </cfRule>
  </conditionalFormatting>
  <conditionalFormatting sqref="CF74">
    <cfRule type="cellIs" dxfId="260" priority="144" operator="equal">
      <formula>""</formula>
    </cfRule>
  </conditionalFormatting>
  <conditionalFormatting sqref="CK74">
    <cfRule type="cellIs" dxfId="259" priority="143" operator="equal">
      <formula>""</formula>
    </cfRule>
  </conditionalFormatting>
  <conditionalFormatting sqref="CP74">
    <cfRule type="cellIs" dxfId="258" priority="142" operator="equal">
      <formula>""</formula>
    </cfRule>
  </conditionalFormatting>
  <conditionalFormatting sqref="CU74">
    <cfRule type="cellIs" dxfId="257" priority="141" operator="equal">
      <formula>""</formula>
    </cfRule>
  </conditionalFormatting>
  <conditionalFormatting sqref="D76">
    <cfRule type="cellIs" dxfId="256" priority="120" operator="equal">
      <formula>""</formula>
    </cfRule>
  </conditionalFormatting>
  <conditionalFormatting sqref="N76">
    <cfRule type="cellIs" dxfId="255" priority="118" operator="equal">
      <formula>""</formula>
    </cfRule>
  </conditionalFormatting>
  <conditionalFormatting sqref="S76">
    <cfRule type="cellIs" dxfId="254" priority="117" operator="equal">
      <formula>""</formula>
    </cfRule>
  </conditionalFormatting>
  <conditionalFormatting sqref="CU76">
    <cfRule type="cellIs" dxfId="253" priority="116" operator="equal">
      <formula>""</formula>
    </cfRule>
  </conditionalFormatting>
  <conditionalFormatting sqref="CP76">
    <cfRule type="cellIs" dxfId="252" priority="115" operator="equal">
      <formula>""</formula>
    </cfRule>
  </conditionalFormatting>
  <conditionalFormatting sqref="CK76">
    <cfRule type="cellIs" dxfId="251" priority="114" operator="equal">
      <formula>""</formula>
    </cfRule>
  </conditionalFormatting>
  <conditionalFormatting sqref="CF76">
    <cfRule type="cellIs" dxfId="250" priority="113" operator="equal">
      <formula>""</formula>
    </cfRule>
  </conditionalFormatting>
  <conditionalFormatting sqref="CA76">
    <cfRule type="cellIs" dxfId="249" priority="112" operator="equal">
      <formula>""</formula>
    </cfRule>
  </conditionalFormatting>
  <conditionalFormatting sqref="BV76">
    <cfRule type="cellIs" dxfId="248" priority="111" operator="equal">
      <formula>""</formula>
    </cfRule>
  </conditionalFormatting>
  <conditionalFormatting sqref="BQ76">
    <cfRule type="cellIs" dxfId="247" priority="110" operator="equal">
      <formula>""</formula>
    </cfRule>
  </conditionalFormatting>
  <conditionalFormatting sqref="BL76">
    <cfRule type="cellIs" dxfId="246" priority="109" operator="equal">
      <formula>""</formula>
    </cfRule>
  </conditionalFormatting>
  <conditionalFormatting sqref="BG76">
    <cfRule type="cellIs" dxfId="245" priority="108" operator="equal">
      <formula>""</formula>
    </cfRule>
  </conditionalFormatting>
  <conditionalFormatting sqref="BB76">
    <cfRule type="cellIs" dxfId="244" priority="107" operator="equal">
      <formula>""</formula>
    </cfRule>
  </conditionalFormatting>
  <conditionalFormatting sqref="AW76">
    <cfRule type="cellIs" dxfId="243" priority="106" operator="equal">
      <formula>""</formula>
    </cfRule>
  </conditionalFormatting>
  <conditionalFormatting sqref="AR76">
    <cfRule type="cellIs" dxfId="242" priority="105" operator="equal">
      <formula>""</formula>
    </cfRule>
  </conditionalFormatting>
  <conditionalFormatting sqref="AM76">
    <cfRule type="cellIs" dxfId="241" priority="104" operator="equal">
      <formula>""</formula>
    </cfRule>
  </conditionalFormatting>
  <conditionalFormatting sqref="AH76">
    <cfRule type="cellIs" dxfId="240" priority="103" operator="equal">
      <formula>""</formula>
    </cfRule>
  </conditionalFormatting>
  <conditionalFormatting sqref="AC76">
    <cfRule type="cellIs" dxfId="239" priority="102" operator="equal">
      <formula>""</formula>
    </cfRule>
  </conditionalFormatting>
  <conditionalFormatting sqref="X76">
    <cfRule type="cellIs" dxfId="238" priority="101" operator="equal">
      <formula>""</formula>
    </cfRule>
  </conditionalFormatting>
  <conditionalFormatting sqref="I76">
    <cfRule type="cellIs" dxfId="237" priority="100" operator="equal">
      <formula>""</formula>
    </cfRule>
  </conditionalFormatting>
  <conditionalFormatting sqref="CF44:CF53">
    <cfRule type="expression" dxfId="236" priority="77">
      <formula>AND(CF$42="○",CG$42=0)</formula>
    </cfRule>
  </conditionalFormatting>
  <conditionalFormatting sqref="BV44:BV53">
    <cfRule type="expression" dxfId="235" priority="76">
      <formula>AND(BV$42="○",BW$42=0)</formula>
    </cfRule>
  </conditionalFormatting>
  <conditionalFormatting sqref="AM44:AM53">
    <cfRule type="expression" dxfId="234" priority="75">
      <formula>AND(AM$42="○",AN$42=0)</formula>
    </cfRule>
  </conditionalFormatting>
  <conditionalFormatting sqref="I68">
    <cfRule type="cellIs" dxfId="233" priority="74" operator="equal">
      <formula>""</formula>
    </cfRule>
  </conditionalFormatting>
  <conditionalFormatting sqref="N68">
    <cfRule type="cellIs" dxfId="232" priority="73" operator="equal">
      <formula>""</formula>
    </cfRule>
  </conditionalFormatting>
  <conditionalFormatting sqref="S68">
    <cfRule type="cellIs" dxfId="231" priority="72" operator="equal">
      <formula>""</formula>
    </cfRule>
  </conditionalFormatting>
  <conditionalFormatting sqref="X68">
    <cfRule type="cellIs" dxfId="230" priority="71" operator="equal">
      <formula>""</formula>
    </cfRule>
  </conditionalFormatting>
  <conditionalFormatting sqref="AC68">
    <cfRule type="cellIs" dxfId="229" priority="70" operator="equal">
      <formula>""</formula>
    </cfRule>
  </conditionalFormatting>
  <conditionalFormatting sqref="AH68">
    <cfRule type="cellIs" dxfId="228" priority="69" operator="equal">
      <formula>""</formula>
    </cfRule>
  </conditionalFormatting>
  <conditionalFormatting sqref="AM68">
    <cfRule type="cellIs" dxfId="227" priority="68" operator="equal">
      <formula>""</formula>
    </cfRule>
  </conditionalFormatting>
  <conditionalFormatting sqref="AR68">
    <cfRule type="cellIs" dxfId="226" priority="67" operator="equal">
      <formula>""</formula>
    </cfRule>
  </conditionalFormatting>
  <conditionalFormatting sqref="AW68">
    <cfRule type="cellIs" dxfId="225" priority="66" operator="equal">
      <formula>""</formula>
    </cfRule>
  </conditionalFormatting>
  <conditionalFormatting sqref="BB68">
    <cfRule type="cellIs" dxfId="224" priority="65" operator="equal">
      <formula>""</formula>
    </cfRule>
  </conditionalFormatting>
  <conditionalFormatting sqref="BG68">
    <cfRule type="cellIs" dxfId="223" priority="64" operator="equal">
      <formula>""</formula>
    </cfRule>
  </conditionalFormatting>
  <conditionalFormatting sqref="BL68">
    <cfRule type="cellIs" dxfId="222" priority="63" operator="equal">
      <formula>""</formula>
    </cfRule>
  </conditionalFormatting>
  <conditionalFormatting sqref="BQ68">
    <cfRule type="cellIs" dxfId="221" priority="62" operator="equal">
      <formula>""</formula>
    </cfRule>
  </conditionalFormatting>
  <conditionalFormatting sqref="BV68">
    <cfRule type="cellIs" dxfId="220" priority="61" operator="equal">
      <formula>""</formula>
    </cfRule>
  </conditionalFormatting>
  <conditionalFormatting sqref="CA68">
    <cfRule type="cellIs" dxfId="219" priority="60" operator="equal">
      <formula>""</formula>
    </cfRule>
  </conditionalFormatting>
  <conditionalFormatting sqref="CF68">
    <cfRule type="cellIs" dxfId="218" priority="59" operator="equal">
      <formula>""</formula>
    </cfRule>
  </conditionalFormatting>
  <conditionalFormatting sqref="CK68">
    <cfRule type="cellIs" dxfId="217" priority="58" operator="equal">
      <formula>""</formula>
    </cfRule>
  </conditionalFormatting>
  <conditionalFormatting sqref="CP68">
    <cfRule type="cellIs" dxfId="216" priority="57" operator="equal">
      <formula>""</formula>
    </cfRule>
  </conditionalFormatting>
  <conditionalFormatting sqref="CU68">
    <cfRule type="cellIs" dxfId="215" priority="56" operator="equal">
      <formula>""</formula>
    </cfRule>
  </conditionalFormatting>
  <conditionalFormatting sqref="I70">
    <cfRule type="cellIs" dxfId="214" priority="55" operator="equal">
      <formula>""</formula>
    </cfRule>
  </conditionalFormatting>
  <conditionalFormatting sqref="N70">
    <cfRule type="cellIs" dxfId="213" priority="54" operator="equal">
      <formula>""</formula>
    </cfRule>
  </conditionalFormatting>
  <conditionalFormatting sqref="S70">
    <cfRule type="cellIs" dxfId="212" priority="53" operator="equal">
      <formula>""</formula>
    </cfRule>
  </conditionalFormatting>
  <conditionalFormatting sqref="X70">
    <cfRule type="cellIs" dxfId="211" priority="52" operator="equal">
      <formula>""</formula>
    </cfRule>
  </conditionalFormatting>
  <conditionalFormatting sqref="AC70">
    <cfRule type="cellIs" dxfId="210" priority="51" operator="equal">
      <formula>""</formula>
    </cfRule>
  </conditionalFormatting>
  <conditionalFormatting sqref="AH70">
    <cfRule type="cellIs" dxfId="209" priority="50" operator="equal">
      <formula>""</formula>
    </cfRule>
  </conditionalFormatting>
  <conditionalFormatting sqref="AM70">
    <cfRule type="cellIs" dxfId="208" priority="49" operator="equal">
      <formula>""</formula>
    </cfRule>
  </conditionalFormatting>
  <conditionalFormatting sqref="AR70">
    <cfRule type="cellIs" dxfId="207" priority="48" operator="equal">
      <formula>""</formula>
    </cfRule>
  </conditionalFormatting>
  <conditionalFormatting sqref="AW70">
    <cfRule type="cellIs" dxfId="206" priority="47" operator="equal">
      <formula>""</formula>
    </cfRule>
  </conditionalFormatting>
  <conditionalFormatting sqref="BB70">
    <cfRule type="cellIs" dxfId="205" priority="46" operator="equal">
      <formula>""</formula>
    </cfRule>
  </conditionalFormatting>
  <conditionalFormatting sqref="BG70">
    <cfRule type="cellIs" dxfId="204" priority="45" operator="equal">
      <formula>""</formula>
    </cfRule>
  </conditionalFormatting>
  <conditionalFormatting sqref="BL70">
    <cfRule type="cellIs" dxfId="203" priority="44" operator="equal">
      <formula>""</formula>
    </cfRule>
  </conditionalFormatting>
  <conditionalFormatting sqref="BQ70">
    <cfRule type="cellIs" dxfId="202" priority="43" operator="equal">
      <formula>""</formula>
    </cfRule>
  </conditionalFormatting>
  <conditionalFormatting sqref="BV70">
    <cfRule type="cellIs" dxfId="201" priority="42" operator="equal">
      <formula>""</formula>
    </cfRule>
  </conditionalFormatting>
  <conditionalFormatting sqref="CA70">
    <cfRule type="cellIs" dxfId="200" priority="41" operator="equal">
      <formula>""</formula>
    </cfRule>
  </conditionalFormatting>
  <conditionalFormatting sqref="CF70">
    <cfRule type="cellIs" dxfId="199" priority="40" operator="equal">
      <formula>""</formula>
    </cfRule>
  </conditionalFormatting>
  <conditionalFormatting sqref="CK70">
    <cfRule type="cellIs" dxfId="198" priority="39" operator="equal">
      <formula>""</formula>
    </cfRule>
  </conditionalFormatting>
  <conditionalFormatting sqref="CP70">
    <cfRule type="cellIs" dxfId="197" priority="38" operator="equal">
      <formula>""</formula>
    </cfRule>
  </conditionalFormatting>
  <conditionalFormatting sqref="CU70">
    <cfRule type="cellIs" dxfId="196" priority="37" operator="equal">
      <formula>""</formula>
    </cfRule>
  </conditionalFormatting>
  <conditionalFormatting sqref="S54">
    <cfRule type="expression" dxfId="195" priority="36">
      <formula>AND(S$42="○",T$42=0)</formula>
    </cfRule>
  </conditionalFormatting>
  <conditionalFormatting sqref="X54">
    <cfRule type="expression" dxfId="194" priority="35">
      <formula>AND(X$42="○",Y$42=0)</formula>
    </cfRule>
  </conditionalFormatting>
  <conditionalFormatting sqref="AC54">
    <cfRule type="expression" dxfId="193" priority="34">
      <formula>AND(AC$42="○",AD$42=0)</formula>
    </cfRule>
  </conditionalFormatting>
  <conditionalFormatting sqref="AH54">
    <cfRule type="expression" dxfId="192" priority="33">
      <formula>AND(AH$42="○",AI$42=0)</formula>
    </cfRule>
  </conditionalFormatting>
  <conditionalFormatting sqref="AM54">
    <cfRule type="expression" dxfId="191" priority="32">
      <formula>AND(AM$42="○",AN$42=0)</formula>
    </cfRule>
  </conditionalFormatting>
  <conditionalFormatting sqref="AR54">
    <cfRule type="expression" dxfId="190" priority="31">
      <formula>AND(AR$42="○",AS$42=0)</formula>
    </cfRule>
  </conditionalFormatting>
  <conditionalFormatting sqref="AW54">
    <cfRule type="expression" dxfId="189" priority="30">
      <formula>AND(AW$42="○",AX$42=0)</formula>
    </cfRule>
  </conditionalFormatting>
  <conditionalFormatting sqref="BB54">
    <cfRule type="expression" dxfId="188" priority="29">
      <formula>AND(BB$42="○",BC$42=0)</formula>
    </cfRule>
  </conditionalFormatting>
  <conditionalFormatting sqref="BG54">
    <cfRule type="expression" dxfId="187" priority="28">
      <formula>AND(BG$42="○",BH$42=0)</formula>
    </cfRule>
  </conditionalFormatting>
  <conditionalFormatting sqref="BL54">
    <cfRule type="expression" dxfId="186" priority="27">
      <formula>AND(BL$42="○",BM$42=0)</formula>
    </cfRule>
  </conditionalFormatting>
  <conditionalFormatting sqref="BQ54">
    <cfRule type="expression" dxfId="185" priority="26">
      <formula>AND(BQ$42="○",BR$42=0)</formula>
    </cfRule>
  </conditionalFormatting>
  <conditionalFormatting sqref="BV54">
    <cfRule type="expression" dxfId="184" priority="25">
      <formula>AND(BV$42="○",BW$42=0)</formula>
    </cfRule>
  </conditionalFormatting>
  <conditionalFormatting sqref="CA54">
    <cfRule type="expression" dxfId="183" priority="24">
      <formula>AND(CA$42="○",CB$42=0)</formula>
    </cfRule>
  </conditionalFormatting>
  <conditionalFormatting sqref="CF54">
    <cfRule type="expression" dxfId="182" priority="23">
      <formula>AND(CF$42="○",CG$42=0)</formula>
    </cfRule>
  </conditionalFormatting>
  <conditionalFormatting sqref="CK54">
    <cfRule type="expression" dxfId="181" priority="22">
      <formula>AND(CK$42="○",CL$42=0)</formula>
    </cfRule>
  </conditionalFormatting>
  <conditionalFormatting sqref="CP54">
    <cfRule type="expression" dxfId="180" priority="21">
      <formula>AND(CP$42="○",CQ$42=0)</formula>
    </cfRule>
  </conditionalFormatting>
  <conditionalFormatting sqref="CU54">
    <cfRule type="expression" dxfId="179" priority="20">
      <formula>AND(CU$42="○",CV$42=0)</formula>
    </cfRule>
  </conditionalFormatting>
  <conditionalFormatting sqref="H8">
    <cfRule type="cellIs" dxfId="178" priority="19" operator="equal">
      <formula>""</formula>
    </cfRule>
  </conditionalFormatting>
  <conditionalFormatting sqref="M8">
    <cfRule type="cellIs" dxfId="177" priority="18" operator="equal">
      <formula>""</formula>
    </cfRule>
  </conditionalFormatting>
  <conditionalFormatting sqref="R8">
    <cfRule type="cellIs" dxfId="176" priority="17" operator="equal">
      <formula>""</formula>
    </cfRule>
  </conditionalFormatting>
  <conditionalFormatting sqref="W8">
    <cfRule type="cellIs" dxfId="175" priority="16" operator="equal">
      <formula>""</formula>
    </cfRule>
  </conditionalFormatting>
  <conditionalFormatting sqref="AB8">
    <cfRule type="cellIs" dxfId="174" priority="15" operator="equal">
      <formula>""</formula>
    </cfRule>
  </conditionalFormatting>
  <conditionalFormatting sqref="AG8">
    <cfRule type="cellIs" dxfId="173" priority="14" operator="equal">
      <formula>""</formula>
    </cfRule>
  </conditionalFormatting>
  <conditionalFormatting sqref="AL8">
    <cfRule type="cellIs" dxfId="172" priority="13" operator="equal">
      <formula>""</formula>
    </cfRule>
  </conditionalFormatting>
  <conditionalFormatting sqref="AQ8">
    <cfRule type="cellIs" dxfId="171" priority="12" operator="equal">
      <formula>""</formula>
    </cfRule>
  </conditionalFormatting>
  <conditionalFormatting sqref="AV8">
    <cfRule type="cellIs" dxfId="170" priority="11" operator="equal">
      <formula>""</formula>
    </cfRule>
  </conditionalFormatting>
  <conditionalFormatting sqref="BA8">
    <cfRule type="cellIs" dxfId="169" priority="10" operator="equal">
      <formula>""</formula>
    </cfRule>
  </conditionalFormatting>
  <conditionalFormatting sqref="BF8">
    <cfRule type="cellIs" dxfId="168" priority="9" operator="equal">
      <formula>""</formula>
    </cfRule>
  </conditionalFormatting>
  <conditionalFormatting sqref="BK8">
    <cfRule type="cellIs" dxfId="167" priority="8" operator="equal">
      <formula>""</formula>
    </cfRule>
  </conditionalFormatting>
  <conditionalFormatting sqref="BP8">
    <cfRule type="cellIs" dxfId="166" priority="7" operator="equal">
      <formula>""</formula>
    </cfRule>
  </conditionalFormatting>
  <conditionalFormatting sqref="BU8">
    <cfRule type="cellIs" dxfId="165" priority="6" operator="equal">
      <formula>""</formula>
    </cfRule>
  </conditionalFormatting>
  <conditionalFormatting sqref="BZ8">
    <cfRule type="cellIs" dxfId="164" priority="5" operator="equal">
      <formula>""</formula>
    </cfRule>
  </conditionalFormatting>
  <conditionalFormatting sqref="CE8">
    <cfRule type="cellIs" dxfId="163" priority="4" operator="equal">
      <formula>""</formula>
    </cfRule>
  </conditionalFormatting>
  <conditionalFormatting sqref="CJ8">
    <cfRule type="cellIs" dxfId="162" priority="3" operator="equal">
      <formula>""</formula>
    </cfRule>
  </conditionalFormatting>
  <conditionalFormatting sqref="CO8">
    <cfRule type="cellIs" dxfId="161" priority="2" operator="equal">
      <formula>""</formula>
    </cfRule>
  </conditionalFormatting>
  <conditionalFormatting sqref="CT8">
    <cfRule type="cellIs" dxfId="160" priority="1" operator="equal">
      <formula>""</formula>
    </cfRule>
  </conditionalFormatting>
  <dataValidations xWindow="419" yWindow="816" count="17">
    <dataValidation type="list" allowBlank="1" showInputMessage="1" showErrorMessage="1" prompt="「○」の場合は、次の項目も記入してください。" sqref="D56 I56 N56 S56 X56 AC56 AH56 AM56 AR56 AW56 BB56 BG56 BL56 BQ56 BV56 CA56 CF56 CK56 CP56 CU56" xr:uid="{00000000-0002-0000-0F00-000000000000}">
      <formula1>"○,×"</formula1>
    </dataValidation>
    <dataValidation type="list" allowBlank="1" showInputMessage="1" showErrorMessage="1" prompt="「有」の場合は、次の項目も記入してください。" sqref="D30 AR30 I30 N30 BV30 X30 AC30 AH30 AM30 CA30 AW30 BB30 BG30 BL30 BQ30 CF30 CK30 CP30 CU30 S30" xr:uid="{00000000-0002-0000-0F00-000001000000}">
      <formula1>"有,無"</formula1>
    </dataValidation>
    <dataValidation type="list" allowBlank="1" showInputMessage="1" showErrorMessage="1" prompt="看護師のみ選択してください。_x000a__x000a_「○」の場合は、次の項目から修了した区分を選択してください。" sqref="D42 I42 N42 S42 X42 AC42 AH42 AM42 AR42 AW42 BB42 BG42 BL42 BQ42 BV42 CA42 CF42 CK42 CP42 CU42" xr:uid="{00000000-0002-0000-0F00-000002000000}">
      <formula1>"○,×"</formula1>
    </dataValidation>
    <dataValidation type="list" allowBlank="1" showInputMessage="1" prompt="同じ施設で複数の職種がある場合は、まとめて記入してください。_x000a_（例：准教授、教授）" sqref="E33:E35 CB33:CB35 O33:O35 AD33:AD35 Y33:Y35 J33:J35 AI33:AI35 CL33:CL35 AS33:AS35 T33:T35 BC33:BC35 AN33:AN35 AX33:AX35 BR33:BR35 BW33:BW35 BH33:BH35 CG33:CG35 BM33:BM35 CQ33:CQ35 CV33:CV35" xr:uid="{00000000-0002-0000-0F00-000003000000}">
      <formula1>"教授,准教授,講師,助教,教員,　,"</formula1>
    </dataValidation>
    <dataValidation allowBlank="1" showInputMessage="1" showErrorMessage="1" prompt="大学等の名称を学部まで入力してください。" sqref="D33:D35 CA33:CA35 N33:N35 AC33:AC35 X33:X35 I33:I35 AH33:AH35 CK33:CK35 AR33:AR35 S33:S35 BB33:BB35 AM33:AM35 AW33:AW35 BQ33:BQ35 BV33:BV35 BG33:BG35 CF33:CF35 BL33:BL35 CP33:CP35 CU33:CU35" xr:uid="{00000000-0002-0000-0F00-000004000000}"/>
    <dataValidation type="list" allowBlank="1" showInputMessage="1" prompt="選択肢以外の職種は直接入力してください。" sqref="D22:F22 CP22:CR22 I22:K22 N22:P22 S22:U22 X22:Z22 AC22:AE22 AH22:AJ22 AM22:AO22 AR22:AT22 AW22:AY22 BB22:BD22 BG22:BI22 BL22:BN22 BQ22:BS22 BV22:BX22 CA22:CC22 CF22:CH22 CK22:CM22 CU22:CW22" xr:uid="{00000000-0002-0000-0F00-000005000000}">
      <formula1>"医師,看護師"</formula1>
    </dataValidation>
    <dataValidation type="list" allowBlank="1" showInputMessage="1" showErrorMessage="1" prompt="「有」の場合は次の項目も入力してください。" sqref="D61 I61 N61 S61 X61 AC61 AH61 AM61 AR61 AW61 BB61 BG61 BL61 BQ61 BV61 CA61 CF61 CK61 CP61 CU61" xr:uid="{00000000-0002-0000-0F00-000006000000}">
      <formula1>"有,無"</formula1>
    </dataValidation>
    <dataValidation allowBlank="1" showInputMessage="1" showErrorMessage="1" prompt="4桁の数字を入力してください。" sqref="D40 I40 N40 S40 X40 D59 I59 CK64:CK66 AC59 X59 D64:D66 I64:I66 CA59 S64:S66 S59 AC40 N59 AC64:AC66 CU64:CU66 AH59 N64:N66 AM40 AM59 AM64:AM66 AR40 AR59 AR64:AR66 AW40 AW59 AW64:AW66 BB40 BB59 X64:X66 BG40 BG59 AH64:AH66 BL40 BL59 BL64:BL66 BQ40 BQ59 BB64:BB66 BV40 BV59 BG64:BG66 CA40 CP59 CA64:CA66 CF40 CF59 CF64:CF66 CK40 CK59 BQ64:BQ66 CP40 AH40 BV64:BV66 CU40 CU59 CP64:CP66" xr:uid="{00000000-0002-0000-0F00-000007000000}"/>
    <dataValidation allowBlank="1" showInputMessage="1" prompt="単位まで入力してください。_x000a__x000a_1年以上の場合は「○年」、_x000a_1年未満の場合は「○ヶ月」と_x000a_入力してください。" sqref="F33:F35 CC33:CC35 P33:P35 AE33:AE35 Z33:Z35 K33:K35 AJ33:AJ35 CM33:CM35 AT33:AT35 U33:U35 BD33:BD35 AO33:AO35 AY33:AY35 BS33:BS35 BX33:BX35 BI33:BI35 CH33:CH35 BN33:BN35 CR33:CR35 CW33:CW35" xr:uid="{00000000-0002-0000-0F00-000008000000}"/>
    <dataValidation allowBlank="1" showInputMessage="1" showErrorMessage="1" promptTitle="【重要】" prompt="以下のいずれかに該当する講習会が記入対象です。_x000a__x000a_①　医師の臨床研修に係る指導講習会の開催指針にのっとった「指導医講習会」_x000a_②  当該講習会に相当する「プログラム責任者養成講習会」「医学教育者のためのワークショップ」" sqref="E40 J40 O40 T40 Y40 AD40 CV40 AN40 AS40 AX40 BC40 BH40 BM40 BR40 BW40 CB40 CG40 CL40 CQ40 AI40" xr:uid="{00000000-0002-0000-0F00-000009000000}"/>
    <dataValidation type="list" allowBlank="1" showInputMessage="1" prompt="役職がない場合はプルダウンから「役職なし」を選択してください。" sqref="D26:F26 CP26:CR26 I26:K26 N26:P26 S26:U26 X26:Z26 AC26:AE26 AH26:AJ26 AM26:AO26 AR26:AT26 AW26:AY26 BB26:BD26 BG26:BI26 BL26:BN26 BQ26:BS26 BV26:BX26 CA26:CC26 CF26:CH26 CK26:CM26 CU26:CW26" xr:uid="{00000000-0002-0000-0F00-00000A000000}">
      <formula1>"役職なし"</formula1>
    </dataValidation>
    <dataValidation type="list" allowBlank="1" showInputMessage="1" showErrorMessage="1" prompt="医師のみ選択してください。" sqref="D37 I37 N37 S37 X37 AC37 AH37 AM37 AR37 AW37 BB37 BG37 BL37 BQ37 BV37 CA37 CF37 CK37 CP37 CU37" xr:uid="{00000000-0002-0000-0F00-00000B000000}">
      <formula1>"○,×"</formula1>
    </dataValidation>
    <dataValidation type="custom" imeMode="off" allowBlank="1" showInputMessage="1" showErrorMessage="1" error="臨床経験年数は7年以上が必須になります。" sqref="D28 AR28 I28 N28 BV28 X28 AC28 AH28 AM28 CA28 AW28 BB28 BG28 BL28 BQ28 CF28 CK28 CP28 CU28 S28" xr:uid="{00000000-0002-0000-0F00-00000C000000}">
      <formula1>D28&gt;=7</formula1>
    </dataValidation>
    <dataValidation type="custom" imeMode="off" allowBlank="1" showInputMessage="1" showErrorMessage="1" error="患者やその家族への指導経験年数を記入してください。" prompt="医師、看護師、薬剤師、検査技師等の医療従事者への指導経験を記入してください。" sqref="D72 I72 N72 S72 X72 AC72 AH72 AM72 AR72 AW72 BB72 BG72 BL72 BQ72 BV72 CA72 CF72 CK72 CP72 CU72 I74 N74 S74 X74 AC74 AH74 AM74 AR74 AW74 BB74 BG74 BL74 BQ74 BV74 CA74 CF74 CK74 CP74 CU74 D74" xr:uid="{00000000-0002-0000-0F00-00000D000000}">
      <formula1>D72&gt;=0</formula1>
    </dataValidation>
    <dataValidation type="list" allowBlank="1" showInputMessage="1" showErrorMessage="1" prompt="【入力】別紙2-2の132行で_x000a_人数を入力した構成員_x000a_「医師である指導者」に_x000a_該当する方に○を付けてください" sqref="D76 X76 N76 S76 CU76 CP76 CK76 CF76 CA76 BV76 BQ76 BL76 BG76 BB76 AW76 AR76 AM76 AH76 AC76 I76" xr:uid="{00000000-0002-0000-0F00-00000E000000}">
      <formula1>"○"</formula1>
    </dataValidation>
    <dataValidation type="custom" imeMode="off" allowBlank="1" showInputMessage="1" showErrorMessage="1" error="臨床研修医及び医学生に対する臨床での指導経験年数を記入してください。" prompt="臨床研修医に対する臨床での指導経験を記入してください。_x000a_◆3年以内の場合は延べ日数も入力ください。_x000a_（例）3年（500日）" sqref="D68 I68 N68 S68 X68 AC68 AH68 AM68 AR68 AW68 BB68 BG68 BL68 BQ68 BV68 CA68 CF68 CK68 CP68 CU68" xr:uid="{00000000-0002-0000-0F00-00000F000000}">
      <formula1>D68&gt;=0</formula1>
    </dataValidation>
    <dataValidation type="custom" imeMode="off" allowBlank="1" showInputMessage="1" showErrorMessage="1" error="患者やその家族への指導経験年数を記入してください。" prompt="医学生への指導経験を記入してください。_x000a_◆3年以内の場合は延べ日数も入力ください。_x000a_（例）3年（500日）" sqref="D70 I70 N70 S70 X70 AC70 AH70 AM70 AR70 AW70 BB70 BG70 BL70 BQ70 BV70 CA70 CF70 CK70 CP70 CU70" xr:uid="{00000000-0002-0000-0F00-000010000000}">
      <formula1>D70&gt;=0</formula1>
    </dataValidation>
  </dataValidations>
  <printOptions horizontalCentered="1"/>
  <pageMargins left="0.31496062992125984" right="0.31496062992125984" top="0.35433070866141736" bottom="0.35433070866141736" header="0.31496062992125984" footer="0.31496062992125984"/>
  <pageSetup paperSize="9" scale="59" orientation="portrait" r:id="rId1"/>
  <extLst>
    <ext xmlns:x14="http://schemas.microsoft.com/office/spreadsheetml/2009/9/main" uri="{CCE6A557-97BC-4b89-ADB6-D9C93CAAB3DF}">
      <x14:dataValidations xmlns:xm="http://schemas.microsoft.com/office/excel/2006/main" xWindow="419" yWindow="816" count="3">
        <x14:dataValidation type="list" allowBlank="1" showInputMessage="1" showErrorMessage="1" prompt="全区分を修了している場合は「21区分すべて」のみ選択してください。_x000a__x000a_11以上の区分を修了している場合は、最後のセルに手入力してください。" xr:uid="{00000000-0002-0000-0F00-000011000000}">
          <x14:formula1>
            <xm:f>選択肢リスト!$K$2:$K$23</xm:f>
          </x14:formula1>
          <xm:sqref>CU44:CW53 D44:F53 I44:K53 N44:P53 S44:U53 X44:Z53 AC44:AE53 AH44:AJ53 AM44:AO53 AR44:AT53 AW44:AY53 BB44:BD53 BG44:BI53 BL44:BN53 BQ44:BS53 BV44:BX53 CA44:CC53 CF44:CH53 CK44:CM53 CP44:CR53</xm:sqref>
        </x14:dataValidation>
        <x14:dataValidation type="list" allowBlank="1" showInputMessage="1" prompt="プルダウンを選択すると全区分が表示されますので、_x000a_未修了の区分を削除してください。" xr:uid="{00000000-0002-0000-0F00-000024000000}">
          <x14:formula1>
            <xm:f>選択肢リスト!$K$24</xm:f>
          </x14:formula1>
          <xm:sqref>CP54:CR54 CU54:CW54 D54:F54 I54:K54 N54:P54 S54:U54 X54:Z54 AC54:AE54 AH54:AJ54 AM54:AO54 AR54:AT54 AW54:AY54 BB54:BD54 BG54:BI54 BL54:BN54 BQ54:BS54 BV54:BX54 CA54:CC54 CF54:CH54 CK54:CM54</xm:sqref>
        </x14:dataValidation>
        <x14:dataValidation type="list" allowBlank="1" showInputMessage="1" showErrorMessage="1" xr:uid="{00000000-0002-0000-0F00-000038000000}">
          <x14:formula1>
            <xm:f>選択肢リスト!$P$2:$P$13</xm:f>
          </x14:formula1>
          <xm:sqref>C8:F13 H8:K13 M8:P13 R8:U13 W8:Z13 AB8:AE13 AG8:AJ13 AL8:AO13 AQ8:AT13 AV8:AY13 BA8:BD13 BF8:BI13 BK8:BN13 BP8:BS13 BU8:BX13 BZ8:CC13 CE8:CH13 CJ8:CM13 CO8:CR13 CT8:CW13</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tabColor rgb="FF002060"/>
    <pageSetUpPr fitToPage="1"/>
  </sheetPr>
  <dimension ref="A1:BF91"/>
  <sheetViews>
    <sheetView showGridLines="0" showZeros="0" topLeftCell="B1" zoomScaleNormal="100" zoomScaleSheetLayoutView="100" workbookViewId="0">
      <selection activeCell="D2" sqref="D2"/>
    </sheetView>
  </sheetViews>
  <sheetFormatPr defaultColWidth="9" defaultRowHeight="18.75" customHeight="1" x14ac:dyDescent="0.15"/>
  <cols>
    <col min="1" max="1" width="3" style="422" hidden="1" customWidth="1"/>
    <col min="2" max="2" width="1.625" style="427" customWidth="1"/>
    <col min="3" max="3" width="1.375" style="391" customWidth="1"/>
    <col min="4" max="8" width="3.375" style="51" customWidth="1"/>
    <col min="9" max="11" width="3" style="51" customWidth="1"/>
    <col min="12" max="23" width="3" style="50" customWidth="1"/>
    <col min="24" max="25" width="4.125" style="50" customWidth="1"/>
    <col min="26" max="33" width="3" style="50" customWidth="1"/>
    <col min="34" max="58" width="9" style="49"/>
    <col min="59" max="16384" width="9" style="50"/>
  </cols>
  <sheetData>
    <row r="1" spans="1:58" ht="14.25" customHeight="1" x14ac:dyDescent="0.15">
      <c r="A1" s="858" t="s">
        <v>718</v>
      </c>
      <c r="B1" s="858"/>
      <c r="C1" s="390"/>
      <c r="D1" s="145" t="s">
        <v>445</v>
      </c>
      <c r="E1" s="145" t="str">
        <f>D1</f>
        <v>○</v>
      </c>
      <c r="F1" s="145" t="str">
        <f t="shared" ref="F1:AG1" si="0">E1</f>
        <v>○</v>
      </c>
      <c r="G1" s="145" t="str">
        <f t="shared" si="0"/>
        <v>○</v>
      </c>
      <c r="H1" s="145" t="str">
        <f t="shared" si="0"/>
        <v>○</v>
      </c>
      <c r="I1" s="145" t="str">
        <f t="shared" si="0"/>
        <v>○</v>
      </c>
      <c r="J1" s="145" t="str">
        <f t="shared" si="0"/>
        <v>○</v>
      </c>
      <c r="K1" s="145" t="str">
        <f t="shared" si="0"/>
        <v>○</v>
      </c>
      <c r="L1" s="145" t="str">
        <f t="shared" si="0"/>
        <v>○</v>
      </c>
      <c r="M1" s="145" t="str">
        <f t="shared" si="0"/>
        <v>○</v>
      </c>
      <c r="N1" s="145" t="str">
        <f t="shared" si="0"/>
        <v>○</v>
      </c>
      <c r="O1" s="145" t="str">
        <f t="shared" si="0"/>
        <v>○</v>
      </c>
      <c r="P1" s="145" t="str">
        <f t="shared" si="0"/>
        <v>○</v>
      </c>
      <c r="Q1" s="145" t="str">
        <f t="shared" si="0"/>
        <v>○</v>
      </c>
      <c r="R1" s="145" t="str">
        <f t="shared" si="0"/>
        <v>○</v>
      </c>
      <c r="S1" s="145" t="str">
        <f t="shared" si="0"/>
        <v>○</v>
      </c>
      <c r="T1" s="145" t="str">
        <f t="shared" si="0"/>
        <v>○</v>
      </c>
      <c r="U1" s="145" t="str">
        <f t="shared" si="0"/>
        <v>○</v>
      </c>
      <c r="V1" s="145" t="str">
        <f t="shared" si="0"/>
        <v>○</v>
      </c>
      <c r="W1" s="145" t="str">
        <f t="shared" si="0"/>
        <v>○</v>
      </c>
      <c r="X1" s="145" t="str">
        <f t="shared" si="0"/>
        <v>○</v>
      </c>
      <c r="Y1" s="145" t="str">
        <f t="shared" si="0"/>
        <v>○</v>
      </c>
      <c r="Z1" s="145" t="str">
        <f t="shared" si="0"/>
        <v>○</v>
      </c>
      <c r="AA1" s="145" t="str">
        <f t="shared" si="0"/>
        <v>○</v>
      </c>
      <c r="AB1" s="145" t="str">
        <f t="shared" si="0"/>
        <v>○</v>
      </c>
      <c r="AC1" s="145" t="str">
        <f t="shared" si="0"/>
        <v>○</v>
      </c>
      <c r="AD1" s="145" t="str">
        <f t="shared" si="0"/>
        <v>○</v>
      </c>
      <c r="AE1" s="145" t="str">
        <f t="shared" si="0"/>
        <v>○</v>
      </c>
      <c r="AF1" s="145" t="str">
        <f t="shared" si="0"/>
        <v>○</v>
      </c>
      <c r="AG1" s="145" t="str">
        <f t="shared" si="0"/>
        <v>○</v>
      </c>
    </row>
    <row r="2" spans="1:58" ht="16.5" customHeight="1" x14ac:dyDescent="0.15">
      <c r="A2" s="791"/>
      <c r="B2" s="424"/>
      <c r="C2" s="390"/>
      <c r="D2" s="52"/>
      <c r="E2" s="52"/>
      <c r="F2" s="52"/>
      <c r="G2" s="52"/>
      <c r="H2" s="52"/>
      <c r="I2" s="52"/>
      <c r="J2" s="52"/>
      <c r="K2" s="52"/>
      <c r="L2" s="49"/>
      <c r="M2" s="49"/>
      <c r="N2" s="49"/>
      <c r="O2" s="49"/>
      <c r="P2" s="49"/>
      <c r="Q2" s="49"/>
      <c r="R2" s="49"/>
      <c r="S2" s="49"/>
      <c r="T2" s="49"/>
      <c r="U2" s="49"/>
      <c r="V2" s="49"/>
      <c r="W2" s="49"/>
      <c r="X2" s="49"/>
      <c r="Y2" s="49"/>
      <c r="Z2" s="49"/>
      <c r="AA2" s="883" t="s">
        <v>377</v>
      </c>
      <c r="AB2" s="883"/>
      <c r="AC2" s="883"/>
      <c r="AD2" s="883"/>
      <c r="AE2" s="883"/>
      <c r="AF2" s="883"/>
      <c r="AG2" s="883"/>
    </row>
    <row r="3" spans="1:58" ht="1.5" customHeight="1" x14ac:dyDescent="0.15">
      <c r="A3" s="791"/>
      <c r="B3" s="424"/>
      <c r="C3" s="390"/>
      <c r="D3" s="191"/>
      <c r="E3" s="191"/>
      <c r="F3" s="191"/>
      <c r="G3" s="191"/>
      <c r="H3" s="191"/>
      <c r="I3" s="191"/>
      <c r="J3" s="191"/>
      <c r="K3" s="191"/>
      <c r="L3" s="49"/>
      <c r="M3" s="49"/>
      <c r="N3" s="49"/>
      <c r="O3" s="49"/>
      <c r="P3" s="49"/>
      <c r="Q3" s="49"/>
      <c r="R3" s="49"/>
      <c r="S3" s="49"/>
      <c r="T3" s="49"/>
      <c r="U3" s="49"/>
      <c r="V3" s="49"/>
      <c r="W3" s="49"/>
      <c r="X3" s="49"/>
      <c r="Y3" s="49"/>
      <c r="Z3" s="49"/>
      <c r="AA3" s="49"/>
      <c r="AB3" s="49"/>
      <c r="AC3" s="49"/>
      <c r="AD3" s="49"/>
      <c r="AE3" s="49"/>
      <c r="AF3" s="49"/>
      <c r="AG3" s="49"/>
    </row>
    <row r="4" spans="1:58" ht="15" customHeight="1" x14ac:dyDescent="0.15">
      <c r="A4" s="791"/>
      <c r="B4" s="425" t="s">
        <v>684</v>
      </c>
      <c r="C4" s="390"/>
      <c r="D4" s="52"/>
      <c r="E4" s="52"/>
      <c r="F4" s="52"/>
      <c r="G4" s="52"/>
      <c r="H4" s="52"/>
      <c r="I4" s="52"/>
      <c r="J4" s="52"/>
      <c r="K4" s="52"/>
      <c r="L4" s="49"/>
      <c r="M4" s="49"/>
      <c r="N4" s="49"/>
      <c r="O4" s="49"/>
      <c r="P4" s="49"/>
      <c r="Q4" s="49"/>
      <c r="R4" s="49"/>
      <c r="S4" s="49"/>
      <c r="T4" s="49"/>
      <c r="U4" s="49"/>
      <c r="V4" s="49"/>
      <c r="W4" s="49"/>
      <c r="X4" s="193"/>
      <c r="Y4" s="861">
        <f>'【入力】別紙2-2'!E8</f>
        <v>0</v>
      </c>
      <c r="Z4" s="861"/>
      <c r="AA4" s="861"/>
      <c r="AB4" s="861"/>
      <c r="AC4" s="861"/>
      <c r="AD4" s="861"/>
      <c r="AE4" s="861"/>
      <c r="AF4" s="861"/>
      <c r="AG4" s="861"/>
    </row>
    <row r="5" spans="1:58" ht="1.5" customHeight="1" x14ac:dyDescent="0.15">
      <c r="A5" s="422" t="s">
        <v>686</v>
      </c>
      <c r="B5" s="426"/>
      <c r="C5" s="390"/>
      <c r="D5" s="192"/>
      <c r="E5" s="192"/>
      <c r="F5" s="192"/>
      <c r="G5" s="192"/>
      <c r="H5" s="192"/>
      <c r="I5" s="192"/>
      <c r="J5" s="192"/>
      <c r="K5" s="192"/>
      <c r="L5" s="49"/>
      <c r="M5" s="49"/>
      <c r="N5" s="49"/>
      <c r="O5" s="49"/>
      <c r="P5" s="49"/>
      <c r="Q5" s="49"/>
      <c r="R5" s="49"/>
      <c r="S5" s="49"/>
      <c r="T5" s="49"/>
      <c r="U5" s="49"/>
      <c r="V5" s="49"/>
      <c r="W5" s="49"/>
      <c r="X5" s="49"/>
      <c r="Y5" s="49"/>
      <c r="Z5" s="49"/>
      <c r="AA5" s="49"/>
      <c r="AB5" s="49"/>
      <c r="AC5" s="49"/>
      <c r="AD5" s="49"/>
      <c r="AE5" s="49"/>
      <c r="AF5" s="49"/>
      <c r="AG5" s="49"/>
    </row>
    <row r="6" spans="1:58" s="469" customFormat="1" ht="16.5" customHeight="1" x14ac:dyDescent="0.15">
      <c r="A6" s="791"/>
      <c r="B6" s="424"/>
      <c r="C6" s="466"/>
      <c r="D6" s="467"/>
      <c r="E6" s="467"/>
      <c r="F6" s="467"/>
      <c r="G6" s="467"/>
      <c r="H6" s="467"/>
      <c r="I6" s="467"/>
      <c r="J6" s="467"/>
      <c r="K6" s="467"/>
      <c r="L6" s="468"/>
      <c r="M6" s="468"/>
      <c r="N6" s="468"/>
      <c r="O6" s="468"/>
      <c r="P6" s="468"/>
      <c r="Q6" s="468"/>
      <c r="R6" s="788" t="s">
        <v>2</v>
      </c>
      <c r="S6" s="788"/>
      <c r="T6" s="788"/>
      <c r="U6" s="788"/>
      <c r="V6" s="788"/>
      <c r="W6" s="788"/>
      <c r="X6" s="788"/>
      <c r="Y6" s="788" t="s">
        <v>1</v>
      </c>
      <c r="Z6" s="788"/>
      <c r="AA6" s="788"/>
      <c r="AB6" s="788"/>
      <c r="AC6" s="788"/>
      <c r="AD6" s="788"/>
      <c r="AE6" s="788"/>
      <c r="AF6" s="788"/>
      <c r="AG6" s="788"/>
      <c r="AH6" s="468"/>
      <c r="AI6" s="468"/>
      <c r="AJ6" s="468"/>
      <c r="AK6" s="468"/>
      <c r="AL6" s="468"/>
      <c r="AM6" s="468"/>
      <c r="AN6" s="468"/>
      <c r="AO6" s="468"/>
      <c r="AP6" s="468"/>
      <c r="AQ6" s="468"/>
      <c r="AR6" s="468"/>
      <c r="AS6" s="468"/>
      <c r="AT6" s="468"/>
      <c r="AU6" s="468"/>
      <c r="AV6" s="468"/>
      <c r="AW6" s="468"/>
      <c r="AX6" s="468"/>
      <c r="AY6" s="468"/>
      <c r="AZ6" s="468"/>
      <c r="BA6" s="468"/>
      <c r="BB6" s="468"/>
      <c r="BC6" s="468"/>
      <c r="BD6" s="468"/>
      <c r="BE6" s="468"/>
      <c r="BF6" s="468"/>
    </row>
    <row r="7" spans="1:58" s="473" customFormat="1" ht="16.5" customHeight="1" x14ac:dyDescent="0.2">
      <c r="A7" s="791"/>
      <c r="B7" s="424"/>
      <c r="C7" s="470"/>
      <c r="D7" s="463"/>
      <c r="E7" s="464"/>
      <c r="F7" s="464"/>
      <c r="G7" s="464"/>
      <c r="H7" s="464"/>
      <c r="I7" s="464"/>
      <c r="J7" s="465"/>
      <c r="K7" s="464"/>
      <c r="L7" s="464"/>
      <c r="M7" s="464"/>
      <c r="N7" s="464"/>
      <c r="O7" s="813"/>
      <c r="P7" s="813"/>
      <c r="Q7" s="463"/>
      <c r="R7" s="463"/>
      <c r="S7" s="464"/>
      <c r="T7" s="464"/>
      <c r="U7" s="464"/>
      <c r="V7" s="464"/>
      <c r="W7" s="464"/>
      <c r="X7" s="465"/>
      <c r="Y7" s="834">
        <f>'【入力】別紙2-2'!E9</f>
        <v>0</v>
      </c>
      <c r="Z7" s="835"/>
      <c r="AA7" s="835"/>
      <c r="AB7" s="835"/>
      <c r="AC7" s="835"/>
      <c r="AD7" s="835"/>
      <c r="AE7" s="835"/>
      <c r="AF7" s="835"/>
      <c r="AG7" s="836"/>
      <c r="AH7" s="471"/>
      <c r="AI7" s="471"/>
      <c r="AJ7" s="471"/>
      <c r="AK7" s="471"/>
      <c r="AL7" s="472"/>
      <c r="AM7" s="471"/>
      <c r="AN7" s="471"/>
      <c r="AO7" s="471"/>
      <c r="AP7" s="471"/>
      <c r="AQ7" s="813"/>
      <c r="AR7" s="813"/>
      <c r="AS7" s="463"/>
      <c r="AT7" s="463"/>
      <c r="AU7" s="471"/>
      <c r="AV7" s="471"/>
      <c r="AW7" s="471"/>
      <c r="AX7" s="471"/>
      <c r="AY7" s="471"/>
      <c r="AZ7" s="472"/>
      <c r="BA7" s="471"/>
      <c r="BB7" s="471"/>
      <c r="BC7" s="471"/>
      <c r="BD7" s="471"/>
      <c r="BE7" s="813"/>
      <c r="BF7" s="813"/>
    </row>
    <row r="8" spans="1:58" ht="15" customHeight="1" x14ac:dyDescent="0.15">
      <c r="A8" s="791"/>
      <c r="C8" s="390"/>
      <c r="D8" s="52"/>
      <c r="E8" s="52"/>
      <c r="F8" s="52"/>
      <c r="G8" s="52"/>
      <c r="H8" s="52"/>
      <c r="I8" s="52"/>
      <c r="J8" s="52"/>
      <c r="K8" s="52"/>
      <c r="L8" s="49"/>
      <c r="M8" s="49"/>
      <c r="N8" s="49"/>
      <c r="O8" s="49"/>
      <c r="P8" s="49"/>
      <c r="Q8" s="49"/>
      <c r="R8" s="49"/>
      <c r="S8" s="49"/>
      <c r="T8" s="49"/>
      <c r="U8" s="49"/>
      <c r="V8" s="49"/>
      <c r="W8" s="49"/>
      <c r="X8" s="49"/>
      <c r="Y8" s="789"/>
      <c r="Z8" s="789"/>
      <c r="AA8" s="789"/>
      <c r="AB8" s="789"/>
      <c r="AC8" s="789"/>
      <c r="AD8" s="789"/>
      <c r="AE8" s="789"/>
      <c r="AF8" s="789"/>
      <c r="AG8" s="789"/>
    </row>
    <row r="9" spans="1:58" ht="17.25" x14ac:dyDescent="0.15">
      <c r="C9" s="390"/>
      <c r="D9" s="790" t="s">
        <v>3</v>
      </c>
      <c r="E9" s="790"/>
      <c r="F9" s="790"/>
      <c r="G9" s="790"/>
      <c r="H9" s="790"/>
      <c r="I9" s="790"/>
      <c r="J9" s="790"/>
      <c r="K9" s="790"/>
      <c r="L9" s="790"/>
      <c r="M9" s="790"/>
      <c r="N9" s="790"/>
      <c r="O9" s="790"/>
      <c r="P9" s="790"/>
      <c r="Q9" s="790"/>
      <c r="R9" s="790"/>
      <c r="S9" s="790"/>
      <c r="T9" s="790"/>
      <c r="U9" s="790"/>
      <c r="V9" s="790"/>
      <c r="W9" s="790"/>
      <c r="X9" s="790"/>
      <c r="Y9" s="790"/>
      <c r="Z9" s="790"/>
      <c r="AA9" s="790"/>
      <c r="AB9" s="790"/>
      <c r="AC9" s="790"/>
      <c r="AD9" s="790"/>
      <c r="AE9" s="790"/>
      <c r="AF9" s="790"/>
      <c r="AG9" s="790"/>
    </row>
    <row r="10" spans="1:58" ht="12.75" customHeight="1" x14ac:dyDescent="0.15">
      <c r="C10" s="390"/>
      <c r="D10" s="827" t="s">
        <v>246</v>
      </c>
      <c r="E10" s="828"/>
      <c r="F10" s="828"/>
      <c r="G10" s="828"/>
      <c r="H10" s="829"/>
      <c r="I10" s="876" t="s">
        <v>375</v>
      </c>
      <c r="J10" s="877"/>
      <c r="K10" s="878"/>
      <c r="L10" s="200"/>
      <c r="M10" s="837" t="str">
        <f>'計算用(別紙2-2)概要'!H2</f>
        <v/>
      </c>
      <c r="N10" s="837"/>
      <c r="O10" s="837"/>
      <c r="P10" s="837"/>
      <c r="Q10" s="837"/>
      <c r="R10" s="837"/>
      <c r="S10" s="837"/>
      <c r="T10" s="837"/>
      <c r="U10" s="837"/>
      <c r="V10" s="837"/>
      <c r="W10" s="837"/>
      <c r="X10" s="837"/>
      <c r="Y10" s="837"/>
      <c r="Z10" s="837"/>
      <c r="AA10" s="837"/>
      <c r="AB10" s="837"/>
      <c r="AC10" s="837"/>
      <c r="AD10" s="837"/>
      <c r="AE10" s="837"/>
      <c r="AF10" s="837"/>
      <c r="AG10" s="838"/>
    </row>
    <row r="11" spans="1:58" ht="30" customHeight="1" x14ac:dyDescent="0.15">
      <c r="B11" s="427" t="s">
        <v>211</v>
      </c>
      <c r="C11" s="390"/>
      <c r="D11" s="865"/>
      <c r="E11" s="866"/>
      <c r="F11" s="866"/>
      <c r="G11" s="866"/>
      <c r="H11" s="867"/>
      <c r="I11" s="195"/>
      <c r="J11" s="859" t="str">
        <f>'計算用(別紙2-2)概要'!I2</f>
        <v/>
      </c>
      <c r="K11" s="859"/>
      <c r="L11" s="859"/>
      <c r="M11" s="859"/>
      <c r="N11" s="859"/>
      <c r="O11" s="859"/>
      <c r="P11" s="859"/>
      <c r="Q11" s="859"/>
      <c r="R11" s="859"/>
      <c r="S11" s="859"/>
      <c r="T11" s="859"/>
      <c r="U11" s="859"/>
      <c r="V11" s="859"/>
      <c r="W11" s="859"/>
      <c r="X11" s="859"/>
      <c r="Y11" s="859"/>
      <c r="Z11" s="859"/>
      <c r="AA11" s="859"/>
      <c r="AB11" s="859"/>
      <c r="AC11" s="859"/>
      <c r="AD11" s="859"/>
      <c r="AE11" s="859"/>
      <c r="AF11" s="859"/>
      <c r="AG11" s="860"/>
    </row>
    <row r="12" spans="1:58" ht="16.5" customHeight="1" x14ac:dyDescent="0.15">
      <c r="B12" s="428" t="s">
        <v>685</v>
      </c>
      <c r="C12" s="390"/>
      <c r="D12" s="810" t="s">
        <v>368</v>
      </c>
      <c r="E12" s="868"/>
      <c r="F12" s="868"/>
      <c r="G12" s="868"/>
      <c r="H12" s="869"/>
      <c r="I12" s="862" t="s">
        <v>369</v>
      </c>
      <c r="J12" s="863"/>
      <c r="K12" s="863"/>
      <c r="L12" s="864"/>
      <c r="M12" s="779" t="str">
        <f>'計算用(別紙2-2)概要'!J2</f>
        <v>-</v>
      </c>
      <c r="N12" s="780"/>
      <c r="O12" s="780"/>
      <c r="P12" s="780"/>
      <c r="Q12" s="780"/>
      <c r="R12" s="780"/>
      <c r="S12" s="780"/>
      <c r="T12" s="781"/>
      <c r="U12" s="862" t="s">
        <v>370</v>
      </c>
      <c r="V12" s="863"/>
      <c r="W12" s="863"/>
      <c r="X12" s="864"/>
      <c r="Y12" s="816">
        <f>'計算用(別紙2-2)概要'!K2</f>
        <v>0</v>
      </c>
      <c r="Z12" s="816"/>
      <c r="AA12" s="816"/>
      <c r="AB12" s="816"/>
      <c r="AC12" s="816"/>
      <c r="AD12" s="816"/>
      <c r="AE12" s="816"/>
      <c r="AF12" s="816"/>
      <c r="AG12" s="816"/>
    </row>
    <row r="13" spans="1:58" ht="12.75" customHeight="1" x14ac:dyDescent="0.15">
      <c r="C13" s="390"/>
      <c r="D13" s="870"/>
      <c r="E13" s="871"/>
      <c r="F13" s="871"/>
      <c r="G13" s="871"/>
      <c r="H13" s="872"/>
      <c r="I13" s="876" t="s">
        <v>371</v>
      </c>
      <c r="J13" s="877"/>
      <c r="K13" s="878"/>
      <c r="L13" s="230"/>
      <c r="M13" s="837" t="str">
        <f>'計算用(別紙2-2)概要'!L2</f>
        <v/>
      </c>
      <c r="N13" s="837"/>
      <c r="O13" s="837"/>
      <c r="P13" s="837"/>
      <c r="Q13" s="837"/>
      <c r="R13" s="837"/>
      <c r="S13" s="837"/>
      <c r="T13" s="837"/>
      <c r="U13" s="837"/>
      <c r="V13" s="837"/>
      <c r="W13" s="837"/>
      <c r="X13" s="837"/>
      <c r="Y13" s="837"/>
      <c r="Z13" s="837"/>
      <c r="AA13" s="837"/>
      <c r="AB13" s="837"/>
      <c r="AC13" s="837"/>
      <c r="AD13" s="837"/>
      <c r="AE13" s="837"/>
      <c r="AF13" s="837"/>
      <c r="AG13" s="838"/>
    </row>
    <row r="14" spans="1:58" ht="30" customHeight="1" x14ac:dyDescent="0.15">
      <c r="B14" s="427" t="s">
        <v>219</v>
      </c>
      <c r="C14" s="390"/>
      <c r="D14" s="873"/>
      <c r="E14" s="874"/>
      <c r="F14" s="874"/>
      <c r="G14" s="874"/>
      <c r="H14" s="875"/>
      <c r="I14" s="196"/>
      <c r="J14" s="811">
        <f>'計算用(別紙2-2)概要'!M2</f>
        <v>0</v>
      </c>
      <c r="K14" s="811"/>
      <c r="L14" s="811"/>
      <c r="M14" s="811"/>
      <c r="N14" s="811"/>
      <c r="O14" s="811"/>
      <c r="P14" s="811"/>
      <c r="Q14" s="811"/>
      <c r="R14" s="811"/>
      <c r="S14" s="811"/>
      <c r="T14" s="811"/>
      <c r="U14" s="811"/>
      <c r="V14" s="811"/>
      <c r="W14" s="811"/>
      <c r="X14" s="811"/>
      <c r="Y14" s="811"/>
      <c r="Z14" s="811"/>
      <c r="AA14" s="811"/>
      <c r="AB14" s="811"/>
      <c r="AC14" s="811"/>
      <c r="AD14" s="811"/>
      <c r="AE14" s="811"/>
      <c r="AF14" s="811"/>
      <c r="AG14" s="812"/>
    </row>
    <row r="15" spans="1:58" ht="20.25" customHeight="1" x14ac:dyDescent="0.15">
      <c r="B15" s="793" t="s">
        <v>288</v>
      </c>
      <c r="C15" s="390"/>
      <c r="D15" s="831" t="s">
        <v>372</v>
      </c>
      <c r="E15" s="811"/>
      <c r="F15" s="811"/>
      <c r="G15" s="811"/>
      <c r="H15" s="812"/>
      <c r="I15" s="196"/>
      <c r="J15" s="811" t="str">
        <f>'計算用(別紙2-2)概要'!N2</f>
        <v xml:space="preserve"> -  - </v>
      </c>
      <c r="K15" s="811"/>
      <c r="L15" s="811"/>
      <c r="M15" s="811"/>
      <c r="N15" s="811"/>
      <c r="O15" s="811"/>
      <c r="P15" s="811"/>
      <c r="Q15" s="811"/>
      <c r="R15" s="811"/>
      <c r="S15" s="811"/>
      <c r="T15" s="812"/>
      <c r="U15" s="816" t="s">
        <v>374</v>
      </c>
      <c r="V15" s="816"/>
      <c r="W15" s="816"/>
      <c r="X15" s="816"/>
      <c r="Y15" s="216"/>
      <c r="Z15" s="879" t="str">
        <f>'計算用(別紙2-2)概要'!O2</f>
        <v xml:space="preserve"> -  - </v>
      </c>
      <c r="AA15" s="879"/>
      <c r="AB15" s="879"/>
      <c r="AC15" s="879"/>
      <c r="AD15" s="879"/>
      <c r="AE15" s="879"/>
      <c r="AF15" s="879"/>
      <c r="AG15" s="880"/>
    </row>
    <row r="16" spans="1:58" ht="13.5" customHeight="1" x14ac:dyDescent="0.15">
      <c r="B16" s="793"/>
      <c r="C16" s="390"/>
      <c r="D16" s="830" t="s">
        <v>373</v>
      </c>
      <c r="E16" s="830"/>
      <c r="F16" s="830"/>
      <c r="G16" s="830"/>
      <c r="H16" s="830"/>
      <c r="I16" s="876" t="s">
        <v>371</v>
      </c>
      <c r="J16" s="877"/>
      <c r="K16" s="878"/>
      <c r="L16" s="195"/>
      <c r="M16" s="881" t="str">
        <f>'計算用(別紙2-2)概要'!P2</f>
        <v xml:space="preserve"> </v>
      </c>
      <c r="N16" s="881"/>
      <c r="O16" s="881"/>
      <c r="P16" s="881"/>
      <c r="Q16" s="881"/>
      <c r="R16" s="881"/>
      <c r="S16" s="881"/>
      <c r="T16" s="881"/>
      <c r="U16" s="881"/>
      <c r="V16" s="881"/>
      <c r="W16" s="881"/>
      <c r="X16" s="881"/>
      <c r="Y16" s="881"/>
      <c r="Z16" s="881"/>
      <c r="AA16" s="881"/>
      <c r="AB16" s="881"/>
      <c r="AC16" s="881"/>
      <c r="AD16" s="881"/>
      <c r="AE16" s="881"/>
      <c r="AF16" s="881"/>
      <c r="AG16" s="882"/>
    </row>
    <row r="17" spans="1:58" ht="30" customHeight="1" x14ac:dyDescent="0.15">
      <c r="B17" s="427" t="s">
        <v>289</v>
      </c>
      <c r="C17" s="390"/>
      <c r="D17" s="830"/>
      <c r="E17" s="830"/>
      <c r="F17" s="830"/>
      <c r="G17" s="830"/>
      <c r="H17" s="830"/>
      <c r="I17" s="197"/>
      <c r="J17" s="859" t="str">
        <f>'計算用(別紙2-2)概要'!Q2</f>
        <v xml:space="preserve"> </v>
      </c>
      <c r="K17" s="859"/>
      <c r="L17" s="859"/>
      <c r="M17" s="859"/>
      <c r="N17" s="859"/>
      <c r="O17" s="859"/>
      <c r="P17" s="859"/>
      <c r="Q17" s="859"/>
      <c r="R17" s="859"/>
      <c r="S17" s="859"/>
      <c r="T17" s="859"/>
      <c r="U17" s="859"/>
      <c r="V17" s="859"/>
      <c r="W17" s="859"/>
      <c r="X17" s="859"/>
      <c r="Y17" s="859"/>
      <c r="Z17" s="859"/>
      <c r="AA17" s="859"/>
      <c r="AB17" s="859"/>
      <c r="AC17" s="859"/>
      <c r="AD17" s="859"/>
      <c r="AE17" s="859"/>
      <c r="AF17" s="859"/>
      <c r="AG17" s="860"/>
    </row>
    <row r="18" spans="1:58" ht="13.5" customHeight="1" x14ac:dyDescent="0.15">
      <c r="B18" s="793" t="s">
        <v>265</v>
      </c>
      <c r="C18" s="390"/>
      <c r="D18" s="801" t="s">
        <v>767</v>
      </c>
      <c r="E18" s="802"/>
      <c r="F18" s="802"/>
      <c r="G18" s="802"/>
      <c r="H18" s="803"/>
      <c r="I18" s="797" t="s">
        <v>371</v>
      </c>
      <c r="J18" s="798"/>
      <c r="K18" s="799"/>
      <c r="L18" s="198"/>
      <c r="M18" s="881" t="str">
        <f>'計算用(別紙2-2)概要'!S2</f>
        <v xml:space="preserve"> </v>
      </c>
      <c r="N18" s="881"/>
      <c r="O18" s="881"/>
      <c r="P18" s="881"/>
      <c r="Q18" s="881"/>
      <c r="R18" s="881"/>
      <c r="S18" s="881"/>
      <c r="T18" s="881"/>
      <c r="U18" s="881"/>
      <c r="V18" s="881"/>
      <c r="W18" s="881"/>
      <c r="X18" s="881"/>
      <c r="Y18" s="881"/>
      <c r="Z18" s="881"/>
      <c r="AA18" s="881"/>
      <c r="AB18" s="881"/>
      <c r="AC18" s="881"/>
      <c r="AD18" s="881"/>
      <c r="AE18" s="881"/>
      <c r="AF18" s="881"/>
      <c r="AG18" s="882"/>
    </row>
    <row r="19" spans="1:58" ht="15" customHeight="1" x14ac:dyDescent="0.15">
      <c r="B19" s="793"/>
      <c r="C19" s="390"/>
      <c r="D19" s="804"/>
      <c r="E19" s="805"/>
      <c r="F19" s="805"/>
      <c r="G19" s="805"/>
      <c r="H19" s="806"/>
      <c r="I19" s="231"/>
      <c r="J19" s="884" t="str">
        <f>'計算用(別紙2-2)概要'!T2</f>
        <v xml:space="preserve"> </v>
      </c>
      <c r="K19" s="884"/>
      <c r="L19" s="884"/>
      <c r="M19" s="884"/>
      <c r="N19" s="884"/>
      <c r="O19" s="884"/>
      <c r="P19" s="884"/>
      <c r="Q19" s="884"/>
      <c r="R19" s="884"/>
      <c r="S19" s="884"/>
      <c r="T19" s="884"/>
      <c r="U19" s="884"/>
      <c r="V19" s="884"/>
      <c r="W19" s="885"/>
      <c r="X19" s="800" t="s">
        <v>478</v>
      </c>
      <c r="Y19" s="800"/>
      <c r="Z19" s="779" t="str">
        <f>'計算用(別紙2-2)概要'!U2</f>
        <v/>
      </c>
      <c r="AA19" s="780"/>
      <c r="AB19" s="780"/>
      <c r="AC19" s="780"/>
      <c r="AD19" s="780"/>
      <c r="AE19" s="780"/>
      <c r="AF19" s="780"/>
      <c r="AG19" s="781"/>
    </row>
    <row r="20" spans="1:58" ht="28.5" customHeight="1" x14ac:dyDescent="0.15">
      <c r="B20" s="792" t="s">
        <v>249</v>
      </c>
      <c r="C20" s="390"/>
      <c r="D20" s="807"/>
      <c r="E20" s="808"/>
      <c r="F20" s="808"/>
      <c r="G20" s="808"/>
      <c r="H20" s="809"/>
      <c r="I20" s="232"/>
      <c r="J20" s="886"/>
      <c r="K20" s="886"/>
      <c r="L20" s="886"/>
      <c r="M20" s="886"/>
      <c r="N20" s="886"/>
      <c r="O20" s="886"/>
      <c r="P20" s="886"/>
      <c r="Q20" s="886"/>
      <c r="R20" s="886"/>
      <c r="S20" s="886"/>
      <c r="T20" s="886"/>
      <c r="U20" s="886"/>
      <c r="V20" s="886"/>
      <c r="W20" s="887"/>
      <c r="X20" s="800" t="s">
        <v>479</v>
      </c>
      <c r="Y20" s="800"/>
      <c r="Z20" s="782" t="str">
        <f>'計算用(別紙2-2)概要'!V2</f>
        <v/>
      </c>
      <c r="AA20" s="783"/>
      <c r="AB20" s="783"/>
      <c r="AC20" s="783"/>
      <c r="AD20" s="783"/>
      <c r="AE20" s="783"/>
      <c r="AF20" s="783"/>
      <c r="AG20" s="784"/>
    </row>
    <row r="21" spans="1:58" ht="26.25" customHeight="1" x14ac:dyDescent="0.15">
      <c r="B21" s="792"/>
      <c r="C21" s="390"/>
      <c r="D21" s="810" t="s">
        <v>775</v>
      </c>
      <c r="E21" s="811"/>
      <c r="F21" s="811"/>
      <c r="G21" s="811"/>
      <c r="H21" s="811"/>
      <c r="I21" s="811"/>
      <c r="J21" s="811"/>
      <c r="K21" s="811"/>
      <c r="L21" s="811"/>
      <c r="M21" s="811"/>
      <c r="N21" s="811"/>
      <c r="O21" s="811"/>
      <c r="P21" s="811"/>
      <c r="Q21" s="811"/>
      <c r="R21" s="811"/>
      <c r="S21" s="811"/>
      <c r="T21" s="811"/>
      <c r="U21" s="811"/>
      <c r="V21" s="811"/>
      <c r="W21" s="811"/>
      <c r="X21" s="811"/>
      <c r="Y21" s="811"/>
      <c r="Z21" s="811"/>
      <c r="AA21" s="811"/>
      <c r="AB21" s="811"/>
      <c r="AC21" s="811"/>
      <c r="AD21" s="811"/>
      <c r="AE21" s="811"/>
      <c r="AF21" s="811"/>
      <c r="AG21" s="812"/>
    </row>
    <row r="22" spans="1:58" ht="26.25" hidden="1" customHeight="1" x14ac:dyDescent="0.15">
      <c r="B22" s="429"/>
      <c r="C22" s="390"/>
      <c r="D22" s="332"/>
      <c r="E22" s="333"/>
      <c r="F22" s="333">
        <v>4</v>
      </c>
      <c r="G22" s="333"/>
      <c r="H22" s="333"/>
      <c r="I22" s="333"/>
      <c r="J22" s="333"/>
      <c r="K22" s="333"/>
      <c r="L22" s="333"/>
      <c r="M22" s="333"/>
      <c r="N22" s="333"/>
      <c r="O22" s="333"/>
      <c r="P22" s="333"/>
      <c r="Q22" s="333"/>
      <c r="R22" s="333"/>
      <c r="S22" s="333"/>
      <c r="T22" s="333"/>
      <c r="U22" s="333"/>
      <c r="V22" s="333"/>
      <c r="W22" s="333"/>
      <c r="X22" s="333"/>
      <c r="Y22" s="333"/>
      <c r="Z22" s="333"/>
      <c r="AA22" s="333"/>
      <c r="AB22" s="333"/>
      <c r="AC22" s="333"/>
      <c r="AD22" s="333"/>
      <c r="AE22" s="333"/>
      <c r="AF22" s="333">
        <v>5</v>
      </c>
      <c r="AG22" s="334"/>
    </row>
    <row r="23" spans="1:58" ht="21" customHeight="1" x14ac:dyDescent="0.15">
      <c r="C23" s="390"/>
      <c r="D23" s="201"/>
      <c r="E23" s="794" t="s">
        <v>774</v>
      </c>
      <c r="F23" s="795"/>
      <c r="G23" s="795"/>
      <c r="H23" s="795"/>
      <c r="I23" s="795"/>
      <c r="J23" s="795"/>
      <c r="K23" s="795"/>
      <c r="L23" s="795"/>
      <c r="M23" s="795"/>
      <c r="N23" s="795"/>
      <c r="O23" s="795"/>
      <c r="P23" s="795"/>
      <c r="Q23" s="795"/>
      <c r="R23" s="795"/>
      <c r="S23" s="795"/>
      <c r="T23" s="795"/>
      <c r="U23" s="795"/>
      <c r="V23" s="795"/>
      <c r="W23" s="795"/>
      <c r="X23" s="795"/>
      <c r="Y23" s="796"/>
      <c r="Z23" s="794" t="s">
        <v>121</v>
      </c>
      <c r="AA23" s="795"/>
      <c r="AB23" s="795"/>
      <c r="AC23" s="796"/>
      <c r="AD23" s="794" t="s">
        <v>376</v>
      </c>
      <c r="AE23" s="795"/>
      <c r="AF23" s="795"/>
      <c r="AG23" s="796"/>
    </row>
    <row r="24" spans="1:58" s="53" customFormat="1" ht="28.5" customHeight="1" x14ac:dyDescent="0.15">
      <c r="A24" s="422"/>
      <c r="B24" s="792" t="s">
        <v>287</v>
      </c>
      <c r="C24" s="390">
        <v>1</v>
      </c>
      <c r="D24" s="201"/>
      <c r="E24" s="245"/>
      <c r="F24" s="811" t="str">
        <f>IFERROR(VLOOKUP($C24,'計算用(別紙2-2)区分'!$A:$E,$F$22,0),"")</f>
        <v/>
      </c>
      <c r="G24" s="811"/>
      <c r="H24" s="811"/>
      <c r="I24" s="811"/>
      <c r="J24" s="811"/>
      <c r="K24" s="811"/>
      <c r="L24" s="811"/>
      <c r="M24" s="811"/>
      <c r="N24" s="811"/>
      <c r="O24" s="811"/>
      <c r="P24" s="811"/>
      <c r="Q24" s="811"/>
      <c r="R24" s="811"/>
      <c r="S24" s="811"/>
      <c r="T24" s="811"/>
      <c r="U24" s="811"/>
      <c r="V24" s="811"/>
      <c r="W24" s="811"/>
      <c r="X24" s="811"/>
      <c r="Y24" s="812"/>
      <c r="Z24" s="785" t="str">
        <f>IF(F24&lt;&gt;"","実習","")</f>
        <v/>
      </c>
      <c r="AA24" s="786"/>
      <c r="AB24" s="786"/>
      <c r="AC24" s="787"/>
      <c r="AD24" s="785" t="str">
        <f>IFERROR(VLOOKUP($C24,'計算用(別紙2-2)区分'!$A:$E,$AF$22,0),"")</f>
        <v/>
      </c>
      <c r="AE24" s="786"/>
      <c r="AF24" s="786"/>
      <c r="AG24" s="787"/>
      <c r="AH24" s="233"/>
      <c r="AI24" s="233"/>
      <c r="AJ24" s="233"/>
      <c r="AK24" s="233"/>
      <c r="AL24" s="233"/>
      <c r="AM24" s="233"/>
      <c r="AN24" s="233"/>
      <c r="AO24" s="233"/>
      <c r="AP24" s="233"/>
      <c r="AQ24" s="233"/>
      <c r="AR24" s="233"/>
      <c r="AS24" s="233"/>
      <c r="AT24" s="233"/>
      <c r="AU24" s="233"/>
      <c r="AV24" s="233"/>
      <c r="AW24" s="233"/>
      <c r="AX24" s="233"/>
      <c r="AY24" s="233"/>
      <c r="AZ24" s="233"/>
      <c r="BA24" s="233"/>
      <c r="BB24" s="233"/>
      <c r="BC24" s="233"/>
      <c r="BD24" s="233"/>
      <c r="BE24" s="233"/>
      <c r="BF24" s="233"/>
    </row>
    <row r="25" spans="1:58" ht="28.5" customHeight="1" x14ac:dyDescent="0.15">
      <c r="A25" s="791"/>
      <c r="B25" s="792"/>
      <c r="C25" s="390">
        <v>2</v>
      </c>
      <c r="D25" s="201"/>
      <c r="E25" s="246"/>
      <c r="F25" s="811" t="str">
        <f>IFERROR(VLOOKUP($C25,'計算用(別紙2-2)区分'!$A:$E,$F$22,0),"")</f>
        <v/>
      </c>
      <c r="G25" s="811"/>
      <c r="H25" s="811"/>
      <c r="I25" s="811"/>
      <c r="J25" s="811"/>
      <c r="K25" s="811"/>
      <c r="L25" s="811"/>
      <c r="M25" s="811"/>
      <c r="N25" s="811"/>
      <c r="O25" s="811"/>
      <c r="P25" s="811"/>
      <c r="Q25" s="811"/>
      <c r="R25" s="811"/>
      <c r="S25" s="811"/>
      <c r="T25" s="811"/>
      <c r="U25" s="811"/>
      <c r="V25" s="811"/>
      <c r="W25" s="811"/>
      <c r="X25" s="811"/>
      <c r="Y25" s="812"/>
      <c r="Z25" s="785" t="str">
        <f t="shared" ref="Z25:Z36" si="1">IF(F25&lt;&gt;"","実習","")</f>
        <v/>
      </c>
      <c r="AA25" s="786"/>
      <c r="AB25" s="786"/>
      <c r="AC25" s="787"/>
      <c r="AD25" s="785" t="str">
        <f>IFERROR(VLOOKUP($C25,'計算用(別紙2-2)区分'!$A:$E,$AF$22,0),"")</f>
        <v/>
      </c>
      <c r="AE25" s="786"/>
      <c r="AF25" s="786"/>
      <c r="AG25" s="787"/>
    </row>
    <row r="26" spans="1:58" ht="28.5" customHeight="1" x14ac:dyDescent="0.15">
      <c r="A26" s="791"/>
      <c r="C26" s="390">
        <v>3</v>
      </c>
      <c r="D26" s="201"/>
      <c r="E26" s="246"/>
      <c r="F26" s="811" t="str">
        <f>IFERROR(VLOOKUP($C26,'計算用(別紙2-2)区分'!$A:$E,$F$22,0),"")</f>
        <v/>
      </c>
      <c r="G26" s="811"/>
      <c r="H26" s="811"/>
      <c r="I26" s="811"/>
      <c r="J26" s="811"/>
      <c r="K26" s="811"/>
      <c r="L26" s="811"/>
      <c r="M26" s="811"/>
      <c r="N26" s="811"/>
      <c r="O26" s="811"/>
      <c r="P26" s="811"/>
      <c r="Q26" s="811"/>
      <c r="R26" s="811"/>
      <c r="S26" s="811"/>
      <c r="T26" s="811"/>
      <c r="U26" s="811"/>
      <c r="V26" s="811"/>
      <c r="W26" s="811"/>
      <c r="X26" s="811"/>
      <c r="Y26" s="812"/>
      <c r="Z26" s="785" t="str">
        <f t="shared" si="1"/>
        <v/>
      </c>
      <c r="AA26" s="786"/>
      <c r="AB26" s="786"/>
      <c r="AC26" s="787"/>
      <c r="AD26" s="785" t="str">
        <f>IFERROR(VLOOKUP($C26,'計算用(別紙2-2)区分'!$A:$E,$AF$22,0),"")</f>
        <v/>
      </c>
      <c r="AE26" s="786"/>
      <c r="AF26" s="786"/>
      <c r="AG26" s="787"/>
    </row>
    <row r="27" spans="1:58" ht="28.5" customHeight="1" x14ac:dyDescent="0.15">
      <c r="A27" s="791"/>
      <c r="C27" s="390">
        <v>4</v>
      </c>
      <c r="D27" s="201"/>
      <c r="E27" s="246"/>
      <c r="F27" s="811" t="str">
        <f>IFERROR(VLOOKUP($C27,'計算用(別紙2-2)区分'!$A:$E,$F$22,0),"")</f>
        <v/>
      </c>
      <c r="G27" s="811"/>
      <c r="H27" s="811"/>
      <c r="I27" s="811"/>
      <c r="J27" s="811"/>
      <c r="K27" s="811"/>
      <c r="L27" s="811"/>
      <c r="M27" s="811"/>
      <c r="N27" s="811"/>
      <c r="O27" s="811"/>
      <c r="P27" s="811"/>
      <c r="Q27" s="811"/>
      <c r="R27" s="811"/>
      <c r="S27" s="811"/>
      <c r="T27" s="811"/>
      <c r="U27" s="811"/>
      <c r="V27" s="811"/>
      <c r="W27" s="811"/>
      <c r="X27" s="811"/>
      <c r="Y27" s="812"/>
      <c r="Z27" s="785" t="str">
        <f t="shared" si="1"/>
        <v/>
      </c>
      <c r="AA27" s="786"/>
      <c r="AB27" s="786"/>
      <c r="AC27" s="787"/>
      <c r="AD27" s="785" t="str">
        <f>IFERROR(VLOOKUP($C27,'計算用(別紙2-2)区分'!$A:$E,$AF$22,0),"")</f>
        <v/>
      </c>
      <c r="AE27" s="786"/>
      <c r="AF27" s="786"/>
      <c r="AG27" s="787"/>
    </row>
    <row r="28" spans="1:58" ht="28.5" customHeight="1" x14ac:dyDescent="0.15">
      <c r="C28" s="390">
        <v>5</v>
      </c>
      <c r="D28" s="201"/>
      <c r="E28" s="246"/>
      <c r="F28" s="811" t="str">
        <f>IFERROR(VLOOKUP($C28,'計算用(別紙2-2)区分'!$A:$E,$F$22,0),"")</f>
        <v/>
      </c>
      <c r="G28" s="811"/>
      <c r="H28" s="811"/>
      <c r="I28" s="811"/>
      <c r="J28" s="811"/>
      <c r="K28" s="811"/>
      <c r="L28" s="811"/>
      <c r="M28" s="811"/>
      <c r="N28" s="811"/>
      <c r="O28" s="811"/>
      <c r="P28" s="811"/>
      <c r="Q28" s="811"/>
      <c r="R28" s="811"/>
      <c r="S28" s="811"/>
      <c r="T28" s="811"/>
      <c r="U28" s="811"/>
      <c r="V28" s="811"/>
      <c r="W28" s="811"/>
      <c r="X28" s="811"/>
      <c r="Y28" s="812"/>
      <c r="Z28" s="785" t="str">
        <f t="shared" si="1"/>
        <v/>
      </c>
      <c r="AA28" s="786"/>
      <c r="AB28" s="786"/>
      <c r="AC28" s="787"/>
      <c r="AD28" s="785" t="str">
        <f>IFERROR(VLOOKUP($C28,'計算用(別紙2-2)区分'!$A:$E,$AF$22,0),"")</f>
        <v/>
      </c>
      <c r="AE28" s="786"/>
      <c r="AF28" s="786"/>
      <c r="AG28" s="787"/>
    </row>
    <row r="29" spans="1:58" ht="28.5" customHeight="1" x14ac:dyDescent="0.15">
      <c r="C29" s="390">
        <v>6</v>
      </c>
      <c r="D29" s="201"/>
      <c r="E29" s="246"/>
      <c r="F29" s="811" t="str">
        <f>IFERROR(VLOOKUP($C29,'計算用(別紙2-2)区分'!$A:$E,$F$22,0),"")</f>
        <v/>
      </c>
      <c r="G29" s="811"/>
      <c r="H29" s="811"/>
      <c r="I29" s="811"/>
      <c r="J29" s="811"/>
      <c r="K29" s="811"/>
      <c r="L29" s="811"/>
      <c r="M29" s="811"/>
      <c r="N29" s="811"/>
      <c r="O29" s="811"/>
      <c r="P29" s="811"/>
      <c r="Q29" s="811"/>
      <c r="R29" s="811"/>
      <c r="S29" s="811"/>
      <c r="T29" s="811"/>
      <c r="U29" s="811"/>
      <c r="V29" s="811"/>
      <c r="W29" s="811"/>
      <c r="X29" s="811"/>
      <c r="Y29" s="812"/>
      <c r="Z29" s="785" t="str">
        <f t="shared" si="1"/>
        <v/>
      </c>
      <c r="AA29" s="786"/>
      <c r="AB29" s="786"/>
      <c r="AC29" s="787"/>
      <c r="AD29" s="785" t="str">
        <f>IFERROR(VLOOKUP($C29,'計算用(別紙2-2)区分'!$A:$E,$AF$22,0),"")</f>
        <v/>
      </c>
      <c r="AE29" s="786"/>
      <c r="AF29" s="786"/>
      <c r="AG29" s="787"/>
    </row>
    <row r="30" spans="1:58" ht="28.5" customHeight="1" x14ac:dyDescent="0.15">
      <c r="C30" s="390">
        <v>7</v>
      </c>
      <c r="D30" s="201"/>
      <c r="E30" s="246"/>
      <c r="F30" s="811" t="str">
        <f>IFERROR(VLOOKUP($C30,'計算用(別紙2-2)区分'!$A:$E,$F$22,0),"")</f>
        <v/>
      </c>
      <c r="G30" s="811"/>
      <c r="H30" s="811"/>
      <c r="I30" s="811"/>
      <c r="J30" s="811"/>
      <c r="K30" s="811"/>
      <c r="L30" s="811"/>
      <c r="M30" s="811"/>
      <c r="N30" s="811"/>
      <c r="O30" s="811"/>
      <c r="P30" s="811"/>
      <c r="Q30" s="811"/>
      <c r="R30" s="811"/>
      <c r="S30" s="811"/>
      <c r="T30" s="811"/>
      <c r="U30" s="811"/>
      <c r="V30" s="811"/>
      <c r="W30" s="811"/>
      <c r="X30" s="811"/>
      <c r="Y30" s="812"/>
      <c r="Z30" s="785" t="str">
        <f t="shared" si="1"/>
        <v/>
      </c>
      <c r="AA30" s="786"/>
      <c r="AB30" s="786"/>
      <c r="AC30" s="787"/>
      <c r="AD30" s="785" t="str">
        <f>IFERROR(VLOOKUP($C30,'計算用(別紙2-2)区分'!$A:$E,$AF$22,0),"")</f>
        <v/>
      </c>
      <c r="AE30" s="786"/>
      <c r="AF30" s="786"/>
      <c r="AG30" s="787"/>
    </row>
    <row r="31" spans="1:58" ht="28.5" customHeight="1" x14ac:dyDescent="0.15">
      <c r="C31" s="390">
        <v>8</v>
      </c>
      <c r="D31" s="201"/>
      <c r="E31" s="246"/>
      <c r="F31" s="811" t="str">
        <f>IFERROR(VLOOKUP($C31,'計算用(別紙2-2)区分'!$A:$E,$F$22,0),"")</f>
        <v/>
      </c>
      <c r="G31" s="811"/>
      <c r="H31" s="811"/>
      <c r="I31" s="811"/>
      <c r="J31" s="811"/>
      <c r="K31" s="811"/>
      <c r="L31" s="811"/>
      <c r="M31" s="811"/>
      <c r="N31" s="811"/>
      <c r="O31" s="811"/>
      <c r="P31" s="811"/>
      <c r="Q31" s="811"/>
      <c r="R31" s="811"/>
      <c r="S31" s="811"/>
      <c r="T31" s="811"/>
      <c r="U31" s="811"/>
      <c r="V31" s="811"/>
      <c r="W31" s="811"/>
      <c r="X31" s="811"/>
      <c r="Y31" s="812"/>
      <c r="Z31" s="785" t="str">
        <f t="shared" si="1"/>
        <v/>
      </c>
      <c r="AA31" s="786"/>
      <c r="AB31" s="786"/>
      <c r="AC31" s="787"/>
      <c r="AD31" s="785" t="str">
        <f>IFERROR(VLOOKUP($C31,'計算用(別紙2-2)区分'!$A:$E,$AF$22,0),"")</f>
        <v/>
      </c>
      <c r="AE31" s="786"/>
      <c r="AF31" s="786"/>
      <c r="AG31" s="787"/>
    </row>
    <row r="32" spans="1:58" ht="28.5" customHeight="1" x14ac:dyDescent="0.15">
      <c r="C32" s="390">
        <v>9</v>
      </c>
      <c r="D32" s="201"/>
      <c r="E32" s="246"/>
      <c r="F32" s="811" t="str">
        <f>IFERROR(VLOOKUP($C32,'計算用(別紙2-2)区分'!$A:$E,$F$22,0),"")</f>
        <v/>
      </c>
      <c r="G32" s="811"/>
      <c r="H32" s="811"/>
      <c r="I32" s="811"/>
      <c r="J32" s="811"/>
      <c r="K32" s="811"/>
      <c r="L32" s="811"/>
      <c r="M32" s="811"/>
      <c r="N32" s="811"/>
      <c r="O32" s="811"/>
      <c r="P32" s="811"/>
      <c r="Q32" s="811"/>
      <c r="R32" s="811"/>
      <c r="S32" s="811"/>
      <c r="T32" s="811"/>
      <c r="U32" s="811"/>
      <c r="V32" s="811"/>
      <c r="W32" s="811"/>
      <c r="X32" s="811"/>
      <c r="Y32" s="812"/>
      <c r="Z32" s="785" t="str">
        <f t="shared" si="1"/>
        <v/>
      </c>
      <c r="AA32" s="786"/>
      <c r="AB32" s="786"/>
      <c r="AC32" s="787"/>
      <c r="AD32" s="785" t="str">
        <f>IFERROR(VLOOKUP($C32,'計算用(別紙2-2)区分'!$A:$E,$AF$22,0),"")</f>
        <v/>
      </c>
      <c r="AE32" s="786"/>
      <c r="AF32" s="786"/>
      <c r="AG32" s="787"/>
    </row>
    <row r="33" spans="1:58" ht="28.5" customHeight="1" x14ac:dyDescent="0.15">
      <c r="C33" s="390">
        <v>10</v>
      </c>
      <c r="D33" s="201"/>
      <c r="E33" s="246"/>
      <c r="F33" s="811" t="str">
        <f>IFERROR(VLOOKUP($C33,'計算用(別紙2-2)区分'!$A:$E,$F$22,0),"")</f>
        <v/>
      </c>
      <c r="G33" s="811"/>
      <c r="H33" s="811"/>
      <c r="I33" s="811"/>
      <c r="J33" s="811"/>
      <c r="K33" s="811"/>
      <c r="L33" s="811"/>
      <c r="M33" s="811"/>
      <c r="N33" s="811"/>
      <c r="O33" s="811"/>
      <c r="P33" s="811"/>
      <c r="Q33" s="811"/>
      <c r="R33" s="811"/>
      <c r="S33" s="811"/>
      <c r="T33" s="811"/>
      <c r="U33" s="811"/>
      <c r="V33" s="811"/>
      <c r="W33" s="811"/>
      <c r="X33" s="811"/>
      <c r="Y33" s="812"/>
      <c r="Z33" s="785" t="str">
        <f t="shared" si="1"/>
        <v/>
      </c>
      <c r="AA33" s="786"/>
      <c r="AB33" s="786"/>
      <c r="AC33" s="787"/>
      <c r="AD33" s="785" t="str">
        <f>IFERROR(VLOOKUP($C33,'計算用(別紙2-2)区分'!$A:$E,$AF$22,0),"")</f>
        <v/>
      </c>
      <c r="AE33" s="786"/>
      <c r="AF33" s="786"/>
      <c r="AG33" s="787"/>
    </row>
    <row r="34" spans="1:58" ht="28.5" customHeight="1" x14ac:dyDescent="0.15">
      <c r="C34" s="390">
        <v>11</v>
      </c>
      <c r="D34" s="201"/>
      <c r="E34" s="246"/>
      <c r="F34" s="811" t="str">
        <f>IFERROR(VLOOKUP($C34,'計算用(別紙2-2)区分'!$A:$E,$F$22,0),"")</f>
        <v/>
      </c>
      <c r="G34" s="811"/>
      <c r="H34" s="811"/>
      <c r="I34" s="811"/>
      <c r="J34" s="811"/>
      <c r="K34" s="811"/>
      <c r="L34" s="811"/>
      <c r="M34" s="811"/>
      <c r="N34" s="811"/>
      <c r="O34" s="811"/>
      <c r="P34" s="811"/>
      <c r="Q34" s="811"/>
      <c r="R34" s="811"/>
      <c r="S34" s="811"/>
      <c r="T34" s="811"/>
      <c r="U34" s="811"/>
      <c r="V34" s="811"/>
      <c r="W34" s="811"/>
      <c r="X34" s="811"/>
      <c r="Y34" s="812"/>
      <c r="Z34" s="785" t="str">
        <f t="shared" si="1"/>
        <v/>
      </c>
      <c r="AA34" s="786"/>
      <c r="AB34" s="786"/>
      <c r="AC34" s="787"/>
      <c r="AD34" s="785" t="str">
        <f>IFERROR(VLOOKUP($C34,'計算用(別紙2-2)区分'!$A:$E,$AF$22,0),"")</f>
        <v/>
      </c>
      <c r="AE34" s="786"/>
      <c r="AF34" s="786"/>
      <c r="AG34" s="787"/>
    </row>
    <row r="35" spans="1:58" ht="28.5" customHeight="1" x14ac:dyDescent="0.15">
      <c r="C35" s="390">
        <v>12</v>
      </c>
      <c r="D35" s="201"/>
      <c r="E35" s="246"/>
      <c r="F35" s="811" t="str">
        <f>IFERROR(VLOOKUP($C35,'計算用(別紙2-2)区分'!$A:$E,$F$22,0),"")</f>
        <v/>
      </c>
      <c r="G35" s="811"/>
      <c r="H35" s="811"/>
      <c r="I35" s="811"/>
      <c r="J35" s="811"/>
      <c r="K35" s="811"/>
      <c r="L35" s="811"/>
      <c r="M35" s="811"/>
      <c r="N35" s="811"/>
      <c r="O35" s="811"/>
      <c r="P35" s="811"/>
      <c r="Q35" s="811"/>
      <c r="R35" s="811"/>
      <c r="S35" s="811"/>
      <c r="T35" s="811"/>
      <c r="U35" s="811"/>
      <c r="V35" s="811"/>
      <c r="W35" s="811"/>
      <c r="X35" s="811"/>
      <c r="Y35" s="812"/>
      <c r="Z35" s="785" t="str">
        <f t="shared" si="1"/>
        <v/>
      </c>
      <c r="AA35" s="786"/>
      <c r="AB35" s="786"/>
      <c r="AC35" s="787"/>
      <c r="AD35" s="785" t="str">
        <f>IFERROR(VLOOKUP($C35,'計算用(別紙2-2)区分'!$A:$E,$AF$22,0),"")</f>
        <v/>
      </c>
      <c r="AE35" s="786"/>
      <c r="AF35" s="786"/>
      <c r="AG35" s="787"/>
    </row>
    <row r="36" spans="1:58" ht="28.5" customHeight="1" x14ac:dyDescent="0.15">
      <c r="C36" s="390">
        <v>13</v>
      </c>
      <c r="D36" s="201"/>
      <c r="E36" s="246"/>
      <c r="F36" s="811" t="str">
        <f>IFERROR(VLOOKUP($C36,'計算用(別紙2-2)区分'!$A:$E,$F$22,0),"")</f>
        <v/>
      </c>
      <c r="G36" s="811"/>
      <c r="H36" s="811"/>
      <c r="I36" s="811"/>
      <c r="J36" s="811"/>
      <c r="K36" s="811"/>
      <c r="L36" s="811"/>
      <c r="M36" s="811"/>
      <c r="N36" s="811"/>
      <c r="O36" s="811"/>
      <c r="P36" s="811"/>
      <c r="Q36" s="811"/>
      <c r="R36" s="811"/>
      <c r="S36" s="811"/>
      <c r="T36" s="811"/>
      <c r="U36" s="811"/>
      <c r="V36" s="811"/>
      <c r="W36" s="811"/>
      <c r="X36" s="811"/>
      <c r="Y36" s="812"/>
      <c r="Z36" s="779" t="str">
        <f t="shared" si="1"/>
        <v/>
      </c>
      <c r="AA36" s="780"/>
      <c r="AB36" s="780"/>
      <c r="AC36" s="781"/>
      <c r="AD36" s="785" t="str">
        <f>IFERROR(VLOOKUP($C36,'計算用(別紙2-2)区分'!$A:$E,$AF$22,0),"")</f>
        <v/>
      </c>
      <c r="AE36" s="786"/>
      <c r="AF36" s="786"/>
      <c r="AG36" s="787"/>
    </row>
    <row r="37" spans="1:58" ht="28.5" customHeight="1" x14ac:dyDescent="0.15">
      <c r="C37" s="390">
        <v>14</v>
      </c>
      <c r="D37" s="201"/>
      <c r="E37" s="246"/>
      <c r="F37" s="811" t="str">
        <f>IFERROR(VLOOKUP($C37,'計算用(別紙2-2)区分'!$A:$E,$F$22,0),"")</f>
        <v/>
      </c>
      <c r="G37" s="811"/>
      <c r="H37" s="811"/>
      <c r="I37" s="811"/>
      <c r="J37" s="811"/>
      <c r="K37" s="811"/>
      <c r="L37" s="811"/>
      <c r="M37" s="811"/>
      <c r="N37" s="811"/>
      <c r="O37" s="811"/>
      <c r="P37" s="811"/>
      <c r="Q37" s="811"/>
      <c r="R37" s="811"/>
      <c r="S37" s="811"/>
      <c r="T37" s="811"/>
      <c r="U37" s="811"/>
      <c r="V37" s="811"/>
      <c r="W37" s="811"/>
      <c r="X37" s="811"/>
      <c r="Y37" s="812"/>
      <c r="Z37" s="785" t="str">
        <f t="shared" ref="Z37" si="2">IF(F37&lt;&gt;"","実習","")</f>
        <v/>
      </c>
      <c r="AA37" s="786"/>
      <c r="AB37" s="786"/>
      <c r="AC37" s="787"/>
      <c r="AD37" s="785" t="str">
        <f>IFERROR(VLOOKUP($C37,'計算用(別紙2-2)区分'!$A:$E,$AF$22,0),"")</f>
        <v/>
      </c>
      <c r="AE37" s="786"/>
      <c r="AF37" s="786"/>
      <c r="AG37" s="787"/>
    </row>
    <row r="38" spans="1:58" ht="21.75" customHeight="1" x14ac:dyDescent="0.15">
      <c r="C38" s="390"/>
      <c r="D38" s="810" t="s">
        <v>378</v>
      </c>
      <c r="E38" s="811"/>
      <c r="F38" s="811"/>
      <c r="G38" s="811"/>
      <c r="H38" s="811"/>
      <c r="I38" s="811"/>
      <c r="J38" s="811"/>
      <c r="K38" s="811"/>
      <c r="L38" s="811"/>
      <c r="M38" s="811"/>
      <c r="N38" s="811"/>
      <c r="O38" s="811"/>
      <c r="P38" s="811"/>
      <c r="Q38" s="811"/>
      <c r="R38" s="811"/>
      <c r="S38" s="811"/>
      <c r="T38" s="811"/>
      <c r="U38" s="811"/>
      <c r="V38" s="811"/>
      <c r="W38" s="811"/>
      <c r="X38" s="811"/>
      <c r="Y38" s="811"/>
      <c r="Z38" s="811"/>
      <c r="AA38" s="811"/>
      <c r="AB38" s="811"/>
      <c r="AC38" s="811"/>
      <c r="AD38" s="811"/>
      <c r="AE38" s="811"/>
      <c r="AF38" s="811"/>
      <c r="AG38" s="812"/>
    </row>
    <row r="39" spans="1:58" ht="21.75" hidden="1" customHeight="1" x14ac:dyDescent="0.15">
      <c r="C39" s="390"/>
      <c r="D39" s="332"/>
      <c r="E39" s="333"/>
      <c r="F39" s="333">
        <v>5</v>
      </c>
      <c r="G39" s="333"/>
      <c r="H39" s="333"/>
      <c r="I39" s="333"/>
      <c r="J39" s="333"/>
      <c r="K39" s="333"/>
      <c r="L39" s="333"/>
      <c r="M39" s="333"/>
      <c r="N39" s="333"/>
      <c r="O39" s="333"/>
      <c r="P39" s="333"/>
      <c r="Q39" s="333"/>
      <c r="R39" s="333"/>
      <c r="S39" s="333"/>
      <c r="T39" s="333"/>
      <c r="U39" s="333"/>
      <c r="V39" s="333"/>
      <c r="W39" s="333"/>
      <c r="X39" s="333"/>
      <c r="Y39" s="333"/>
      <c r="Z39" s="333">
        <v>7</v>
      </c>
      <c r="AA39" s="333"/>
      <c r="AB39" s="333"/>
      <c r="AC39" s="333"/>
      <c r="AD39" s="333">
        <v>6</v>
      </c>
      <c r="AE39" s="333"/>
      <c r="AF39" s="333"/>
      <c r="AG39" s="334"/>
    </row>
    <row r="40" spans="1:58" ht="27.75" customHeight="1" x14ac:dyDescent="0.15">
      <c r="B40" s="427" t="s">
        <v>265</v>
      </c>
      <c r="C40" s="390"/>
      <c r="D40" s="201"/>
      <c r="E40" s="794" t="s">
        <v>379</v>
      </c>
      <c r="F40" s="795"/>
      <c r="G40" s="795"/>
      <c r="H40" s="795"/>
      <c r="I40" s="795"/>
      <c r="J40" s="795"/>
      <c r="K40" s="795"/>
      <c r="L40" s="795"/>
      <c r="M40" s="795"/>
      <c r="N40" s="795"/>
      <c r="O40" s="795"/>
      <c r="P40" s="795"/>
      <c r="Q40" s="795"/>
      <c r="R40" s="795"/>
      <c r="S40" s="795"/>
      <c r="T40" s="795"/>
      <c r="U40" s="795"/>
      <c r="V40" s="795"/>
      <c r="W40" s="795"/>
      <c r="X40" s="795"/>
      <c r="Y40" s="796"/>
      <c r="Z40" s="888" t="s">
        <v>380</v>
      </c>
      <c r="AA40" s="795"/>
      <c r="AB40" s="795"/>
      <c r="AC40" s="796"/>
      <c r="AD40" s="888" t="s">
        <v>381</v>
      </c>
      <c r="AE40" s="795"/>
      <c r="AF40" s="795"/>
      <c r="AG40" s="796"/>
    </row>
    <row r="41" spans="1:58" s="53" customFormat="1" ht="28.5" customHeight="1" x14ac:dyDescent="0.15">
      <c r="A41" s="422"/>
      <c r="B41" s="427"/>
      <c r="C41" s="390">
        <v>1</v>
      </c>
      <c r="D41" s="201"/>
      <c r="E41" s="195"/>
      <c r="F41" s="811" t="str">
        <f>IFERROR(VLOOKUP(C41,'計算用(別紙2-2)特定行為'!$A$2:$F$28,$F$39,0),"")</f>
        <v/>
      </c>
      <c r="G41" s="811"/>
      <c r="H41" s="811"/>
      <c r="I41" s="811"/>
      <c r="J41" s="811"/>
      <c r="K41" s="811"/>
      <c r="L41" s="811"/>
      <c r="M41" s="811"/>
      <c r="N41" s="811"/>
      <c r="O41" s="811"/>
      <c r="P41" s="811"/>
      <c r="Q41" s="811"/>
      <c r="R41" s="811"/>
      <c r="S41" s="811"/>
      <c r="T41" s="811"/>
      <c r="U41" s="811"/>
      <c r="V41" s="811"/>
      <c r="W41" s="811"/>
      <c r="X41" s="811"/>
      <c r="Y41" s="812"/>
      <c r="Z41" s="779" t="str">
        <f>IF(IFERROR(VLOOKUP($C41,'計算用(別紙2-2)特定行為'!$A:$G,$Z$39,0),"")=0,"0",IFERROR(VLOOKUP($C41,'計算用(別紙2-2)特定行為'!$A:$G,$Z$39,0),""))</f>
        <v/>
      </c>
      <c r="AA41" s="780"/>
      <c r="AB41" s="780"/>
      <c r="AC41" s="781"/>
      <c r="AD41" s="785" t="str">
        <f>IF(IFERROR(VLOOKUP($C41,'計算用(別紙2-2)特定行為'!$A:$G,$AD$39,0),"")=0,"0",IFERROR(VLOOKUP($C41,'計算用(別紙2-2)特定行為'!$A:$G,$AD$39,0),""))</f>
        <v/>
      </c>
      <c r="AE41" s="786"/>
      <c r="AF41" s="786"/>
      <c r="AG41" s="787"/>
      <c r="AH41" s="233"/>
      <c r="AI41" s="233"/>
      <c r="AJ41" s="233"/>
      <c r="AK41" s="233"/>
      <c r="AL41" s="233"/>
      <c r="AM41" s="233"/>
      <c r="AN41" s="233"/>
      <c r="AO41" s="233"/>
      <c r="AP41" s="233"/>
      <c r="AQ41" s="233"/>
      <c r="AR41" s="233"/>
      <c r="AS41" s="233"/>
      <c r="AT41" s="233"/>
      <c r="AU41" s="233"/>
      <c r="AV41" s="233"/>
      <c r="AW41" s="233"/>
      <c r="AX41" s="233"/>
      <c r="AY41" s="233"/>
      <c r="AZ41" s="233"/>
      <c r="BA41" s="233"/>
      <c r="BB41" s="233"/>
      <c r="BC41" s="233"/>
      <c r="BD41" s="233"/>
      <c r="BE41" s="233"/>
      <c r="BF41" s="233"/>
    </row>
    <row r="42" spans="1:58" ht="28.5" customHeight="1" x14ac:dyDescent="0.15">
      <c r="C42" s="390">
        <v>2</v>
      </c>
      <c r="D42" s="201"/>
      <c r="E42" s="195"/>
      <c r="F42" s="812" t="str">
        <f>IFERROR(VLOOKUP(C42,'計算用(別紙2-2)特定行為'!$A$2:$F$28,$F$39,0),"")</f>
        <v/>
      </c>
      <c r="G42" s="830"/>
      <c r="H42" s="830"/>
      <c r="I42" s="830"/>
      <c r="J42" s="830"/>
      <c r="K42" s="830"/>
      <c r="L42" s="830"/>
      <c r="M42" s="830"/>
      <c r="N42" s="830"/>
      <c r="O42" s="830"/>
      <c r="P42" s="830"/>
      <c r="Q42" s="830"/>
      <c r="R42" s="830"/>
      <c r="S42" s="830"/>
      <c r="T42" s="830"/>
      <c r="U42" s="830"/>
      <c r="V42" s="830"/>
      <c r="W42" s="830"/>
      <c r="X42" s="830"/>
      <c r="Y42" s="830"/>
      <c r="Z42" s="779" t="str">
        <f>IF(IFERROR(VLOOKUP($C42,'計算用(別紙2-2)特定行為'!$A:$G,$Z$39,0),"")=0,"0",IFERROR(VLOOKUP($C42,'計算用(別紙2-2)特定行為'!$A:$G,$Z$39,0),""))</f>
        <v/>
      </c>
      <c r="AA42" s="780"/>
      <c r="AB42" s="780"/>
      <c r="AC42" s="781"/>
      <c r="AD42" s="785" t="str">
        <f>IF(IFERROR(VLOOKUP($C42,'計算用(別紙2-2)特定行為'!$A:$G,$AD$39,0),"")=0,"0",IFERROR(VLOOKUP($C42,'計算用(別紙2-2)特定行為'!$A:$G,$AD$39,0),""))</f>
        <v/>
      </c>
      <c r="AE42" s="786"/>
      <c r="AF42" s="786"/>
      <c r="AG42" s="787"/>
    </row>
    <row r="43" spans="1:58" ht="28.5" customHeight="1" x14ac:dyDescent="0.15">
      <c r="C43" s="390">
        <v>3</v>
      </c>
      <c r="D43" s="201"/>
      <c r="E43" s="195"/>
      <c r="F43" s="811" t="str">
        <f>IFERROR(VLOOKUP(C43,'計算用(別紙2-2)特定行為'!$A$2:$F$28,$F$39,0),"")</f>
        <v/>
      </c>
      <c r="G43" s="811"/>
      <c r="H43" s="811"/>
      <c r="I43" s="811"/>
      <c r="J43" s="811"/>
      <c r="K43" s="811"/>
      <c r="L43" s="811"/>
      <c r="M43" s="811"/>
      <c r="N43" s="811"/>
      <c r="O43" s="811"/>
      <c r="P43" s="811"/>
      <c r="Q43" s="811"/>
      <c r="R43" s="811"/>
      <c r="S43" s="811"/>
      <c r="T43" s="811"/>
      <c r="U43" s="811"/>
      <c r="V43" s="811"/>
      <c r="W43" s="811"/>
      <c r="X43" s="811"/>
      <c r="Y43" s="812"/>
      <c r="Z43" s="779" t="str">
        <f>IF(IFERROR(VLOOKUP($C43,'計算用(別紙2-2)特定行為'!$A:$G,$Z$39,0),"")=0,"0",IFERROR(VLOOKUP($C43,'計算用(別紙2-2)特定行為'!$A:$G,$Z$39,0),""))</f>
        <v/>
      </c>
      <c r="AA43" s="780"/>
      <c r="AB43" s="780"/>
      <c r="AC43" s="781"/>
      <c r="AD43" s="785" t="str">
        <f>IF(IFERROR(VLOOKUP($C43,'計算用(別紙2-2)特定行為'!$A:$G,$AD$39,0),"")=0,"0",IFERROR(VLOOKUP($C43,'計算用(別紙2-2)特定行為'!$A:$G,$AD$39,0),""))</f>
        <v/>
      </c>
      <c r="AE43" s="786"/>
      <c r="AF43" s="786"/>
      <c r="AG43" s="787"/>
    </row>
    <row r="44" spans="1:58" ht="28.5" customHeight="1" x14ac:dyDescent="0.15">
      <c r="C44" s="390">
        <v>4</v>
      </c>
      <c r="D44" s="201"/>
      <c r="E44" s="195"/>
      <c r="F44" s="811" t="str">
        <f>IFERROR(VLOOKUP(C44,'計算用(別紙2-2)特定行為'!$A$2:$F$28,$F$39,0),"")</f>
        <v/>
      </c>
      <c r="G44" s="811"/>
      <c r="H44" s="811"/>
      <c r="I44" s="811"/>
      <c r="J44" s="811"/>
      <c r="K44" s="811"/>
      <c r="L44" s="811"/>
      <c r="M44" s="811"/>
      <c r="N44" s="811"/>
      <c r="O44" s="811"/>
      <c r="P44" s="811"/>
      <c r="Q44" s="811"/>
      <c r="R44" s="811"/>
      <c r="S44" s="811"/>
      <c r="T44" s="811"/>
      <c r="U44" s="811"/>
      <c r="V44" s="811"/>
      <c r="W44" s="811"/>
      <c r="X44" s="811"/>
      <c r="Y44" s="812"/>
      <c r="Z44" s="779" t="str">
        <f>IF(IFERROR(VLOOKUP($C44,'計算用(別紙2-2)特定行為'!$A:$G,$Z$39,0),"")=0,"0",IFERROR(VLOOKUP($C44,'計算用(別紙2-2)特定行為'!$A:$G,$Z$39,0),""))</f>
        <v/>
      </c>
      <c r="AA44" s="780"/>
      <c r="AB44" s="780"/>
      <c r="AC44" s="781"/>
      <c r="AD44" s="785" t="str">
        <f>IF(IFERROR(VLOOKUP($C44,'計算用(別紙2-2)特定行為'!$A:$G,$AD$39,0),"")=0,"0",IFERROR(VLOOKUP($C44,'計算用(別紙2-2)特定行為'!$A:$G,$AD$39,0),""))</f>
        <v/>
      </c>
      <c r="AE44" s="786"/>
      <c r="AF44" s="786"/>
      <c r="AG44" s="787"/>
    </row>
    <row r="45" spans="1:58" ht="28.5" customHeight="1" x14ac:dyDescent="0.15">
      <c r="C45" s="390">
        <v>5</v>
      </c>
      <c r="D45" s="201"/>
      <c r="E45" s="195"/>
      <c r="F45" s="811" t="str">
        <f>IFERROR(VLOOKUP(C45,'計算用(別紙2-2)特定行為'!$A$2:$F$28,$F$39,0),"")</f>
        <v/>
      </c>
      <c r="G45" s="811"/>
      <c r="H45" s="811"/>
      <c r="I45" s="811"/>
      <c r="J45" s="811"/>
      <c r="K45" s="811"/>
      <c r="L45" s="811"/>
      <c r="M45" s="811"/>
      <c r="N45" s="811"/>
      <c r="O45" s="811"/>
      <c r="P45" s="811"/>
      <c r="Q45" s="811"/>
      <c r="R45" s="811"/>
      <c r="S45" s="811"/>
      <c r="T45" s="811"/>
      <c r="U45" s="811"/>
      <c r="V45" s="811"/>
      <c r="W45" s="811"/>
      <c r="X45" s="811"/>
      <c r="Y45" s="812"/>
      <c r="Z45" s="779" t="str">
        <f>IF(IFERROR(VLOOKUP($C45,'計算用(別紙2-2)特定行為'!$A:$G,$Z$39,0),"")=0,"0",IFERROR(VLOOKUP($C45,'計算用(別紙2-2)特定行為'!$A:$G,$Z$39,0),""))</f>
        <v/>
      </c>
      <c r="AA45" s="780"/>
      <c r="AB45" s="780"/>
      <c r="AC45" s="781"/>
      <c r="AD45" s="785" t="str">
        <f>IF(IFERROR(VLOOKUP($C45,'計算用(別紙2-2)特定行為'!$A:$G,$AD$39,0),"")=0,"0",IFERROR(VLOOKUP($C45,'計算用(別紙2-2)特定行為'!$A:$G,$AD$39,0),""))</f>
        <v/>
      </c>
      <c r="AE45" s="786"/>
      <c r="AF45" s="786"/>
      <c r="AG45" s="787"/>
    </row>
    <row r="46" spans="1:58" ht="28.5" customHeight="1" x14ac:dyDescent="0.15">
      <c r="C46" s="390">
        <v>6</v>
      </c>
      <c r="D46" s="201"/>
      <c r="E46" s="195"/>
      <c r="F46" s="811" t="str">
        <f>IFERROR(VLOOKUP(C46,'計算用(別紙2-2)特定行為'!$A$2:$F$28,$F$39,0),"")</f>
        <v/>
      </c>
      <c r="G46" s="811"/>
      <c r="H46" s="811"/>
      <c r="I46" s="811"/>
      <c r="J46" s="811"/>
      <c r="K46" s="811"/>
      <c r="L46" s="811"/>
      <c r="M46" s="811"/>
      <c r="N46" s="811"/>
      <c r="O46" s="811"/>
      <c r="P46" s="811"/>
      <c r="Q46" s="811"/>
      <c r="R46" s="811"/>
      <c r="S46" s="811"/>
      <c r="T46" s="811"/>
      <c r="U46" s="811"/>
      <c r="V46" s="811"/>
      <c r="W46" s="811"/>
      <c r="X46" s="811"/>
      <c r="Y46" s="812"/>
      <c r="Z46" s="779" t="str">
        <f>IF(IFERROR(VLOOKUP($C46,'計算用(別紙2-2)特定行為'!$A:$G,$Z$39,0),"")=0,"0",IFERROR(VLOOKUP($C46,'計算用(別紙2-2)特定行為'!$A:$G,$Z$39,0),""))</f>
        <v/>
      </c>
      <c r="AA46" s="780"/>
      <c r="AB46" s="780"/>
      <c r="AC46" s="781"/>
      <c r="AD46" s="785" t="str">
        <f>IF(IFERROR(VLOOKUP($C46,'計算用(別紙2-2)特定行為'!$A:$G,$AD$39,0),"")=0,"0",IFERROR(VLOOKUP($C46,'計算用(別紙2-2)特定行為'!$A:$G,$AD$39,0),""))</f>
        <v/>
      </c>
      <c r="AE46" s="786"/>
      <c r="AF46" s="786"/>
      <c r="AG46" s="787"/>
    </row>
    <row r="47" spans="1:58" ht="28.5" customHeight="1" x14ac:dyDescent="0.15">
      <c r="C47" s="390">
        <v>7</v>
      </c>
      <c r="D47" s="201"/>
      <c r="E47" s="195"/>
      <c r="F47" s="811" t="str">
        <f>IFERROR(VLOOKUP(C47,'計算用(別紙2-2)特定行為'!$A$2:$F$28,$F$39,0),"")</f>
        <v/>
      </c>
      <c r="G47" s="811"/>
      <c r="H47" s="811"/>
      <c r="I47" s="811"/>
      <c r="J47" s="811"/>
      <c r="K47" s="811"/>
      <c r="L47" s="811"/>
      <c r="M47" s="811"/>
      <c r="N47" s="811"/>
      <c r="O47" s="811"/>
      <c r="P47" s="811"/>
      <c r="Q47" s="811"/>
      <c r="R47" s="811"/>
      <c r="S47" s="811"/>
      <c r="T47" s="811"/>
      <c r="U47" s="811"/>
      <c r="V47" s="811"/>
      <c r="W47" s="811"/>
      <c r="X47" s="811"/>
      <c r="Y47" s="812"/>
      <c r="Z47" s="779" t="str">
        <f>IF(IFERROR(VLOOKUP($C47,'計算用(別紙2-2)特定行為'!$A:$G,$Z$39,0),"")=0,"0",IFERROR(VLOOKUP($C47,'計算用(別紙2-2)特定行為'!$A:$G,$Z$39,0),""))</f>
        <v/>
      </c>
      <c r="AA47" s="780"/>
      <c r="AB47" s="780"/>
      <c r="AC47" s="781"/>
      <c r="AD47" s="785" t="str">
        <f>IF(IFERROR(VLOOKUP($C47,'計算用(別紙2-2)特定行為'!$A:$G,$AD$39,0),"")=0,"0",IFERROR(VLOOKUP($C47,'計算用(別紙2-2)特定行為'!$A:$G,$AD$39,0),""))</f>
        <v/>
      </c>
      <c r="AE47" s="786"/>
      <c r="AF47" s="786"/>
      <c r="AG47" s="787"/>
    </row>
    <row r="48" spans="1:58" ht="28.5" customHeight="1" x14ac:dyDescent="0.15">
      <c r="C48" s="390">
        <v>8</v>
      </c>
      <c r="D48" s="201"/>
      <c r="E48" s="195"/>
      <c r="F48" s="811" t="str">
        <f>IFERROR(VLOOKUP(C48,'計算用(別紙2-2)特定行為'!$A$2:$F$28,$F$39,0),"")</f>
        <v/>
      </c>
      <c r="G48" s="811"/>
      <c r="H48" s="811"/>
      <c r="I48" s="811"/>
      <c r="J48" s="811"/>
      <c r="K48" s="811"/>
      <c r="L48" s="811"/>
      <c r="M48" s="811"/>
      <c r="N48" s="811"/>
      <c r="O48" s="811"/>
      <c r="P48" s="811"/>
      <c r="Q48" s="811"/>
      <c r="R48" s="811"/>
      <c r="S48" s="811"/>
      <c r="T48" s="811"/>
      <c r="U48" s="811"/>
      <c r="V48" s="811"/>
      <c r="W48" s="811"/>
      <c r="X48" s="811"/>
      <c r="Y48" s="812"/>
      <c r="Z48" s="779" t="str">
        <f>IF(IFERROR(VLOOKUP($C48,'計算用(別紙2-2)特定行為'!$A:$G,$Z$39,0),"")=0,"0",IFERROR(VLOOKUP($C48,'計算用(別紙2-2)特定行為'!$A:$G,$Z$39,0),""))</f>
        <v/>
      </c>
      <c r="AA48" s="780"/>
      <c r="AB48" s="780"/>
      <c r="AC48" s="781"/>
      <c r="AD48" s="785" t="str">
        <f>IF(IFERROR(VLOOKUP($C48,'計算用(別紙2-2)特定行為'!$A:$G,$AD$39,0),"")=0,"0",IFERROR(VLOOKUP($C48,'計算用(別紙2-2)特定行為'!$A:$G,$AD$39,0),""))</f>
        <v/>
      </c>
      <c r="AE48" s="786"/>
      <c r="AF48" s="786"/>
      <c r="AG48" s="787"/>
    </row>
    <row r="49" spans="3:33" ht="28.5" customHeight="1" x14ac:dyDescent="0.15">
      <c r="C49" s="390">
        <v>9</v>
      </c>
      <c r="D49" s="201"/>
      <c r="E49" s="195"/>
      <c r="F49" s="811" t="str">
        <f>IFERROR(VLOOKUP(C49,'計算用(別紙2-2)特定行為'!$A$2:$F$28,$F$39,0),"")</f>
        <v/>
      </c>
      <c r="G49" s="811"/>
      <c r="H49" s="811"/>
      <c r="I49" s="811"/>
      <c r="J49" s="811"/>
      <c r="K49" s="811"/>
      <c r="L49" s="811"/>
      <c r="M49" s="811"/>
      <c r="N49" s="811"/>
      <c r="O49" s="811"/>
      <c r="P49" s="811"/>
      <c r="Q49" s="811"/>
      <c r="R49" s="811"/>
      <c r="S49" s="811"/>
      <c r="T49" s="811"/>
      <c r="U49" s="811"/>
      <c r="V49" s="811"/>
      <c r="W49" s="811"/>
      <c r="X49" s="811"/>
      <c r="Y49" s="812"/>
      <c r="Z49" s="779" t="str">
        <f>IF(IFERROR(VLOOKUP($C49,'計算用(別紙2-2)特定行為'!$A:$G,$Z$39,0),"")=0,"0",IFERROR(VLOOKUP($C49,'計算用(別紙2-2)特定行為'!$A:$G,$Z$39,0),""))</f>
        <v/>
      </c>
      <c r="AA49" s="780"/>
      <c r="AB49" s="780"/>
      <c r="AC49" s="781"/>
      <c r="AD49" s="785" t="str">
        <f>IF(IFERROR(VLOOKUP($C49,'計算用(別紙2-2)特定行為'!$A:$G,$AD$39,0),"")=0,"0",IFERROR(VLOOKUP($C49,'計算用(別紙2-2)特定行為'!$A:$G,$AD$39,0),""))</f>
        <v/>
      </c>
      <c r="AE49" s="786"/>
      <c r="AF49" s="786"/>
      <c r="AG49" s="787"/>
    </row>
    <row r="50" spans="3:33" ht="28.5" customHeight="1" x14ac:dyDescent="0.15">
      <c r="C50" s="390">
        <v>10</v>
      </c>
      <c r="D50" s="201"/>
      <c r="E50" s="195"/>
      <c r="F50" s="811" t="str">
        <f>IFERROR(VLOOKUP(C50,'計算用(別紙2-2)特定行為'!$A$2:$F$28,$F$39,0),"")</f>
        <v/>
      </c>
      <c r="G50" s="811"/>
      <c r="H50" s="811"/>
      <c r="I50" s="811"/>
      <c r="J50" s="811"/>
      <c r="K50" s="811"/>
      <c r="L50" s="811"/>
      <c r="M50" s="811"/>
      <c r="N50" s="811"/>
      <c r="O50" s="811"/>
      <c r="P50" s="811"/>
      <c r="Q50" s="811"/>
      <c r="R50" s="811"/>
      <c r="S50" s="811"/>
      <c r="T50" s="811"/>
      <c r="U50" s="811"/>
      <c r="V50" s="811"/>
      <c r="W50" s="811"/>
      <c r="X50" s="811"/>
      <c r="Y50" s="812"/>
      <c r="Z50" s="779" t="str">
        <f>IF(IFERROR(VLOOKUP($C50,'計算用(別紙2-2)特定行為'!$A:$G,$Z$39,0),"")=0,"0",IFERROR(VLOOKUP($C50,'計算用(別紙2-2)特定行為'!$A:$G,$Z$39,0),""))</f>
        <v/>
      </c>
      <c r="AA50" s="780"/>
      <c r="AB50" s="780"/>
      <c r="AC50" s="781"/>
      <c r="AD50" s="785" t="str">
        <f>IF(IFERROR(VLOOKUP($C50,'計算用(別紙2-2)特定行為'!$A:$G,$AD$39,0),"")=0,"0",IFERROR(VLOOKUP($C50,'計算用(別紙2-2)特定行為'!$A:$G,$AD$39,0),""))</f>
        <v/>
      </c>
      <c r="AE50" s="786"/>
      <c r="AF50" s="786"/>
      <c r="AG50" s="787"/>
    </row>
    <row r="51" spans="3:33" ht="28.5" customHeight="1" x14ac:dyDescent="0.15">
      <c r="C51" s="390">
        <v>11</v>
      </c>
      <c r="D51" s="201"/>
      <c r="E51" s="195"/>
      <c r="F51" s="811" t="str">
        <f>IFERROR(VLOOKUP(C51,'計算用(別紙2-2)特定行為'!$A$2:$F$28,$F$39,0),"")</f>
        <v/>
      </c>
      <c r="G51" s="811"/>
      <c r="H51" s="811"/>
      <c r="I51" s="811"/>
      <c r="J51" s="811"/>
      <c r="K51" s="811"/>
      <c r="L51" s="811"/>
      <c r="M51" s="811"/>
      <c r="N51" s="811"/>
      <c r="O51" s="811"/>
      <c r="P51" s="811"/>
      <c r="Q51" s="811"/>
      <c r="R51" s="811"/>
      <c r="S51" s="811"/>
      <c r="T51" s="811"/>
      <c r="U51" s="811"/>
      <c r="V51" s="811"/>
      <c r="W51" s="811"/>
      <c r="X51" s="811"/>
      <c r="Y51" s="812"/>
      <c r="Z51" s="779" t="str">
        <f>IF(IFERROR(VLOOKUP($C51,'計算用(別紙2-2)特定行為'!$A:$G,$Z$39,0),"")=0,"0",IFERROR(VLOOKUP($C51,'計算用(別紙2-2)特定行為'!$A:$G,$Z$39,0),""))</f>
        <v/>
      </c>
      <c r="AA51" s="780"/>
      <c r="AB51" s="780"/>
      <c r="AC51" s="781"/>
      <c r="AD51" s="785" t="str">
        <f>IF(IFERROR(VLOOKUP($C51,'計算用(別紙2-2)特定行為'!$A:$G,$AD$39,0),"")=0,"0",IFERROR(VLOOKUP($C51,'計算用(別紙2-2)特定行為'!$A:$G,$AD$39,0),""))</f>
        <v/>
      </c>
      <c r="AE51" s="786"/>
      <c r="AF51" s="786"/>
      <c r="AG51" s="787"/>
    </row>
    <row r="52" spans="3:33" ht="28.5" customHeight="1" x14ac:dyDescent="0.15">
      <c r="C52" s="390">
        <v>12</v>
      </c>
      <c r="D52" s="201"/>
      <c r="E52" s="195"/>
      <c r="F52" s="811" t="str">
        <f>IFERROR(VLOOKUP(C52,'計算用(別紙2-2)特定行為'!$A$2:$F$28,$F$39,0),"")</f>
        <v/>
      </c>
      <c r="G52" s="811"/>
      <c r="H52" s="811"/>
      <c r="I52" s="811"/>
      <c r="J52" s="811"/>
      <c r="K52" s="811"/>
      <c r="L52" s="811"/>
      <c r="M52" s="811"/>
      <c r="N52" s="811"/>
      <c r="O52" s="811"/>
      <c r="P52" s="811"/>
      <c r="Q52" s="811"/>
      <c r="R52" s="811"/>
      <c r="S52" s="811"/>
      <c r="T52" s="811"/>
      <c r="U52" s="811"/>
      <c r="V52" s="811"/>
      <c r="W52" s="811"/>
      <c r="X52" s="811"/>
      <c r="Y52" s="812"/>
      <c r="Z52" s="779" t="str">
        <f>IF(IFERROR(VLOOKUP($C52,'計算用(別紙2-2)特定行為'!$A:$G,$Z$39,0),"")=0,"0",IFERROR(VLOOKUP($C52,'計算用(別紙2-2)特定行為'!$A:$G,$Z$39,0),""))</f>
        <v/>
      </c>
      <c r="AA52" s="780"/>
      <c r="AB52" s="780"/>
      <c r="AC52" s="781"/>
      <c r="AD52" s="785" t="str">
        <f>IF(IFERROR(VLOOKUP($C52,'計算用(別紙2-2)特定行為'!$A:$G,$AD$39,0),"")=0,"0",IFERROR(VLOOKUP($C52,'計算用(別紙2-2)特定行為'!$A:$G,$AD$39,0),""))</f>
        <v/>
      </c>
      <c r="AE52" s="786"/>
      <c r="AF52" s="786"/>
      <c r="AG52" s="787"/>
    </row>
    <row r="53" spans="3:33" ht="28.5" customHeight="1" x14ac:dyDescent="0.15">
      <c r="C53" s="390">
        <v>13</v>
      </c>
      <c r="D53" s="201"/>
      <c r="E53" s="195"/>
      <c r="F53" s="811" t="str">
        <f>IFERROR(VLOOKUP(C53,'計算用(別紙2-2)特定行為'!$A$2:$F$28,$F$39,0),"")</f>
        <v/>
      </c>
      <c r="G53" s="811"/>
      <c r="H53" s="811"/>
      <c r="I53" s="811"/>
      <c r="J53" s="811"/>
      <c r="K53" s="811"/>
      <c r="L53" s="811"/>
      <c r="M53" s="811"/>
      <c r="N53" s="811"/>
      <c r="O53" s="811"/>
      <c r="P53" s="811"/>
      <c r="Q53" s="811"/>
      <c r="R53" s="811"/>
      <c r="S53" s="811"/>
      <c r="T53" s="811"/>
      <c r="U53" s="811"/>
      <c r="V53" s="811"/>
      <c r="W53" s="811"/>
      <c r="X53" s="811"/>
      <c r="Y53" s="812"/>
      <c r="Z53" s="779" t="str">
        <f>IF(IFERROR(VLOOKUP($C53,'計算用(別紙2-2)特定行為'!$A:$G,$Z$39,0),"")=0,"0",IFERROR(VLOOKUP($C53,'計算用(別紙2-2)特定行為'!$A:$G,$Z$39,0),""))</f>
        <v/>
      </c>
      <c r="AA53" s="780"/>
      <c r="AB53" s="780"/>
      <c r="AC53" s="781"/>
      <c r="AD53" s="785" t="str">
        <f>IF(IFERROR(VLOOKUP($C53,'計算用(別紙2-2)特定行為'!$A:$G,$AD$39,0),"")=0,"0",IFERROR(VLOOKUP($C53,'計算用(別紙2-2)特定行為'!$A:$G,$AD$39,0),""))</f>
        <v/>
      </c>
      <c r="AE53" s="786"/>
      <c r="AF53" s="786"/>
      <c r="AG53" s="787"/>
    </row>
    <row r="54" spans="3:33" ht="28.5" customHeight="1" x14ac:dyDescent="0.15">
      <c r="C54" s="390">
        <v>14</v>
      </c>
      <c r="D54" s="201"/>
      <c r="E54" s="195"/>
      <c r="F54" s="811" t="str">
        <f>IFERROR(VLOOKUP(C54,'計算用(別紙2-2)特定行為'!$A$2:$F$28,$F$39,0),"")</f>
        <v/>
      </c>
      <c r="G54" s="811"/>
      <c r="H54" s="811"/>
      <c r="I54" s="811"/>
      <c r="J54" s="811"/>
      <c r="K54" s="811"/>
      <c r="L54" s="811"/>
      <c r="M54" s="811"/>
      <c r="N54" s="811"/>
      <c r="O54" s="811"/>
      <c r="P54" s="811"/>
      <c r="Q54" s="811"/>
      <c r="R54" s="811"/>
      <c r="S54" s="811"/>
      <c r="T54" s="811"/>
      <c r="U54" s="811"/>
      <c r="V54" s="811"/>
      <c r="W54" s="811"/>
      <c r="X54" s="811"/>
      <c r="Y54" s="812"/>
      <c r="Z54" s="779" t="str">
        <f>IF(IFERROR(VLOOKUP($C54,'計算用(別紙2-2)特定行為'!$A:$G,$Z$39,0),"")=0,"0",IFERROR(VLOOKUP($C54,'計算用(別紙2-2)特定行為'!$A:$G,$Z$39,0),""))</f>
        <v/>
      </c>
      <c r="AA54" s="780"/>
      <c r="AB54" s="780"/>
      <c r="AC54" s="781"/>
      <c r="AD54" s="785" t="str">
        <f>IF(IFERROR(VLOOKUP($C54,'計算用(別紙2-2)特定行為'!$A:$G,$AD$39,0),"")=0,"0",IFERROR(VLOOKUP($C54,'計算用(別紙2-2)特定行為'!$A:$G,$AD$39,0),""))</f>
        <v/>
      </c>
      <c r="AE54" s="786"/>
      <c r="AF54" s="786"/>
      <c r="AG54" s="787"/>
    </row>
    <row r="55" spans="3:33" ht="28.5" customHeight="1" x14ac:dyDescent="0.15">
      <c r="C55" s="390">
        <v>15</v>
      </c>
      <c r="D55" s="201"/>
      <c r="E55" s="195"/>
      <c r="F55" s="811" t="str">
        <f>IFERROR(VLOOKUP(C55,'計算用(別紙2-2)特定行為'!$A$2:$F$28,$F$39,0),"")</f>
        <v/>
      </c>
      <c r="G55" s="811"/>
      <c r="H55" s="811"/>
      <c r="I55" s="811"/>
      <c r="J55" s="811"/>
      <c r="K55" s="811"/>
      <c r="L55" s="811"/>
      <c r="M55" s="811"/>
      <c r="N55" s="811"/>
      <c r="O55" s="811"/>
      <c r="P55" s="811"/>
      <c r="Q55" s="811"/>
      <c r="R55" s="811"/>
      <c r="S55" s="811"/>
      <c r="T55" s="811"/>
      <c r="U55" s="811"/>
      <c r="V55" s="811"/>
      <c r="W55" s="811"/>
      <c r="X55" s="811"/>
      <c r="Y55" s="812"/>
      <c r="Z55" s="779" t="str">
        <f>IF(IFERROR(VLOOKUP($C55,'計算用(別紙2-2)特定行為'!$A:$G,$Z$39,0),"")=0,"0",IFERROR(VLOOKUP($C55,'計算用(別紙2-2)特定行為'!$A:$G,$Z$39,0),""))</f>
        <v/>
      </c>
      <c r="AA55" s="780"/>
      <c r="AB55" s="780"/>
      <c r="AC55" s="781"/>
      <c r="AD55" s="785" t="str">
        <f>IF(IFERROR(VLOOKUP($C55,'計算用(別紙2-2)特定行為'!$A:$G,$AD$39,0),"")=0,"0",IFERROR(VLOOKUP($C55,'計算用(別紙2-2)特定行為'!$A:$G,$AD$39,0),""))</f>
        <v/>
      </c>
      <c r="AE55" s="786"/>
      <c r="AF55" s="786"/>
      <c r="AG55" s="787"/>
    </row>
    <row r="56" spans="3:33" ht="28.5" customHeight="1" x14ac:dyDescent="0.15">
      <c r="C56" s="390">
        <v>16</v>
      </c>
      <c r="D56" s="201"/>
      <c r="E56" s="195"/>
      <c r="F56" s="811" t="str">
        <f>IFERROR(VLOOKUP(C56,'計算用(別紙2-2)特定行為'!$A$2:$F$28,$F$39,0),"")</f>
        <v/>
      </c>
      <c r="G56" s="811"/>
      <c r="H56" s="811"/>
      <c r="I56" s="811"/>
      <c r="J56" s="811"/>
      <c r="K56" s="811"/>
      <c r="L56" s="811"/>
      <c r="M56" s="811"/>
      <c r="N56" s="811"/>
      <c r="O56" s="811"/>
      <c r="P56" s="811"/>
      <c r="Q56" s="811"/>
      <c r="R56" s="811"/>
      <c r="S56" s="811"/>
      <c r="T56" s="811"/>
      <c r="U56" s="811"/>
      <c r="V56" s="811"/>
      <c r="W56" s="811"/>
      <c r="X56" s="811"/>
      <c r="Y56" s="812"/>
      <c r="Z56" s="779" t="str">
        <f>IF(IFERROR(VLOOKUP($C56,'計算用(別紙2-2)特定行為'!$A:$G,$Z$39,0),"")=0,"0",IFERROR(VLOOKUP($C56,'計算用(別紙2-2)特定行為'!$A:$G,$Z$39,0),""))</f>
        <v/>
      </c>
      <c r="AA56" s="780"/>
      <c r="AB56" s="780"/>
      <c r="AC56" s="781"/>
      <c r="AD56" s="785" t="str">
        <f>IF(IFERROR(VLOOKUP($C56,'計算用(別紙2-2)特定行為'!$A:$G,$AD$39,0),"")=0,"0",IFERROR(VLOOKUP($C56,'計算用(別紙2-2)特定行為'!$A:$G,$AD$39,0),""))</f>
        <v/>
      </c>
      <c r="AE56" s="786"/>
      <c r="AF56" s="786"/>
      <c r="AG56" s="787"/>
    </row>
    <row r="57" spans="3:33" ht="28.5" customHeight="1" x14ac:dyDescent="0.15">
      <c r="C57" s="390">
        <v>17</v>
      </c>
      <c r="D57" s="201"/>
      <c r="E57" s="195"/>
      <c r="F57" s="811" t="str">
        <f>IFERROR(VLOOKUP(C57,'計算用(別紙2-2)特定行為'!$A$2:$F$28,$F$39,0),"")</f>
        <v/>
      </c>
      <c r="G57" s="811"/>
      <c r="H57" s="811"/>
      <c r="I57" s="811"/>
      <c r="J57" s="811"/>
      <c r="K57" s="811"/>
      <c r="L57" s="811"/>
      <c r="M57" s="811"/>
      <c r="N57" s="811"/>
      <c r="O57" s="811"/>
      <c r="P57" s="811"/>
      <c r="Q57" s="811"/>
      <c r="R57" s="811"/>
      <c r="S57" s="811"/>
      <c r="T57" s="811"/>
      <c r="U57" s="811"/>
      <c r="V57" s="811"/>
      <c r="W57" s="811"/>
      <c r="X57" s="811"/>
      <c r="Y57" s="812"/>
      <c r="Z57" s="779" t="str">
        <f>IF(IFERROR(VLOOKUP($C57,'計算用(別紙2-2)特定行為'!$A:$G,$Z$39,0),"")=0,"0",IFERROR(VLOOKUP($C57,'計算用(別紙2-2)特定行為'!$A:$G,$Z$39,0),""))</f>
        <v/>
      </c>
      <c r="AA57" s="780"/>
      <c r="AB57" s="780"/>
      <c r="AC57" s="781"/>
      <c r="AD57" s="785" t="str">
        <f>IF(IFERROR(VLOOKUP($C57,'計算用(別紙2-2)特定行為'!$A:$G,$AD$39,0),"")=0,"0",IFERROR(VLOOKUP($C57,'計算用(別紙2-2)特定行為'!$A:$G,$AD$39,0),""))</f>
        <v/>
      </c>
      <c r="AE57" s="786"/>
      <c r="AF57" s="786"/>
      <c r="AG57" s="787"/>
    </row>
    <row r="58" spans="3:33" ht="28.5" customHeight="1" x14ac:dyDescent="0.15">
      <c r="C58" s="390">
        <v>18</v>
      </c>
      <c r="D58" s="201"/>
      <c r="E58" s="195"/>
      <c r="F58" s="811" t="str">
        <f>IFERROR(VLOOKUP(C58,'計算用(別紙2-2)特定行為'!$A$2:$F$28,$F$39,0),"")</f>
        <v/>
      </c>
      <c r="G58" s="811"/>
      <c r="H58" s="811"/>
      <c r="I58" s="811"/>
      <c r="J58" s="811"/>
      <c r="K58" s="811"/>
      <c r="L58" s="811"/>
      <c r="M58" s="811"/>
      <c r="N58" s="811"/>
      <c r="O58" s="811"/>
      <c r="P58" s="811"/>
      <c r="Q58" s="811"/>
      <c r="R58" s="811"/>
      <c r="S58" s="811"/>
      <c r="T58" s="811"/>
      <c r="U58" s="811"/>
      <c r="V58" s="811"/>
      <c r="W58" s="811"/>
      <c r="X58" s="811"/>
      <c r="Y58" s="812"/>
      <c r="Z58" s="779" t="str">
        <f>IF(IFERROR(VLOOKUP($C58,'計算用(別紙2-2)特定行為'!$A:$G,$Z$39,0),"")=0,"0",IFERROR(VLOOKUP($C58,'計算用(別紙2-2)特定行為'!$A:$G,$Z$39,0),""))</f>
        <v/>
      </c>
      <c r="AA58" s="780"/>
      <c r="AB58" s="780"/>
      <c r="AC58" s="781"/>
      <c r="AD58" s="785" t="str">
        <f>IF(IFERROR(VLOOKUP($C58,'計算用(別紙2-2)特定行為'!$A:$G,$AD$39,0),"")=0,"0",IFERROR(VLOOKUP($C58,'計算用(別紙2-2)特定行為'!$A:$G,$AD$39,0),""))</f>
        <v/>
      </c>
      <c r="AE58" s="786"/>
      <c r="AF58" s="786"/>
      <c r="AG58" s="787"/>
    </row>
    <row r="59" spans="3:33" ht="28.5" customHeight="1" x14ac:dyDescent="0.15">
      <c r="C59" s="390">
        <v>19</v>
      </c>
      <c r="D59" s="201"/>
      <c r="E59" s="195"/>
      <c r="F59" s="811" t="str">
        <f>IFERROR(VLOOKUP(C59,'計算用(別紙2-2)特定行為'!$A$2:$F$28,$F$39,0),"")</f>
        <v/>
      </c>
      <c r="G59" s="811"/>
      <c r="H59" s="811"/>
      <c r="I59" s="811"/>
      <c r="J59" s="811"/>
      <c r="K59" s="811"/>
      <c r="L59" s="811"/>
      <c r="M59" s="811"/>
      <c r="N59" s="811"/>
      <c r="O59" s="811"/>
      <c r="P59" s="811"/>
      <c r="Q59" s="811"/>
      <c r="R59" s="811"/>
      <c r="S59" s="811"/>
      <c r="T59" s="811"/>
      <c r="U59" s="811"/>
      <c r="V59" s="811"/>
      <c r="W59" s="811"/>
      <c r="X59" s="811"/>
      <c r="Y59" s="812"/>
      <c r="Z59" s="779" t="str">
        <f>IF(IFERROR(VLOOKUP($C59,'計算用(別紙2-2)特定行為'!$A:$G,$Z$39,0),"")=0,"0",IFERROR(VLOOKUP($C59,'計算用(別紙2-2)特定行為'!$A:$G,$Z$39,0),""))</f>
        <v/>
      </c>
      <c r="AA59" s="780"/>
      <c r="AB59" s="780"/>
      <c r="AC59" s="781"/>
      <c r="AD59" s="785" t="str">
        <f>IF(IFERROR(VLOOKUP($C59,'計算用(別紙2-2)特定行為'!$A:$G,$AD$39,0),"")=0,"0",IFERROR(VLOOKUP($C59,'計算用(別紙2-2)特定行為'!$A:$G,$AD$39,0),""))</f>
        <v/>
      </c>
      <c r="AE59" s="786"/>
      <c r="AF59" s="786"/>
      <c r="AG59" s="787"/>
    </row>
    <row r="60" spans="3:33" ht="28.5" customHeight="1" x14ac:dyDescent="0.15">
      <c r="C60" s="390">
        <v>20</v>
      </c>
      <c r="D60" s="201"/>
      <c r="E60" s="195"/>
      <c r="F60" s="811" t="str">
        <f>IFERROR(VLOOKUP(C60,'計算用(別紙2-2)特定行為'!$A$2:$F$28,$F$39,0),"")</f>
        <v/>
      </c>
      <c r="G60" s="811"/>
      <c r="H60" s="811"/>
      <c r="I60" s="811"/>
      <c r="J60" s="811"/>
      <c r="K60" s="811"/>
      <c r="L60" s="811"/>
      <c r="M60" s="811"/>
      <c r="N60" s="811"/>
      <c r="O60" s="811"/>
      <c r="P60" s="811"/>
      <c r="Q60" s="811"/>
      <c r="R60" s="811"/>
      <c r="S60" s="811"/>
      <c r="T60" s="811"/>
      <c r="U60" s="811"/>
      <c r="V60" s="811"/>
      <c r="W60" s="811"/>
      <c r="X60" s="811"/>
      <c r="Y60" s="812"/>
      <c r="Z60" s="779" t="str">
        <f>IF(IFERROR(VLOOKUP($C60,'計算用(別紙2-2)特定行為'!$A:$G,$Z$39,0),"")=0,"0",IFERROR(VLOOKUP($C60,'計算用(別紙2-2)特定行為'!$A:$G,$Z$39,0),""))</f>
        <v/>
      </c>
      <c r="AA60" s="780"/>
      <c r="AB60" s="780"/>
      <c r="AC60" s="781"/>
      <c r="AD60" s="785" t="str">
        <f>IF(IFERROR(VLOOKUP($C60,'計算用(別紙2-2)特定行為'!$A:$G,$AD$39,0),"")=0,"0",IFERROR(VLOOKUP($C60,'計算用(別紙2-2)特定行為'!$A:$G,$AD$39,0),""))</f>
        <v/>
      </c>
      <c r="AE60" s="786"/>
      <c r="AF60" s="786"/>
      <c r="AG60" s="787"/>
    </row>
    <row r="61" spans="3:33" ht="28.5" customHeight="1" x14ac:dyDescent="0.15">
      <c r="C61" s="390">
        <v>21</v>
      </c>
      <c r="D61" s="201"/>
      <c r="E61" s="195"/>
      <c r="F61" s="811" t="str">
        <f>IFERROR(VLOOKUP(C61,'計算用(別紙2-2)特定行為'!$A$2:$F$28,$F$39,0),"")</f>
        <v/>
      </c>
      <c r="G61" s="811"/>
      <c r="H61" s="811"/>
      <c r="I61" s="811"/>
      <c r="J61" s="811"/>
      <c r="K61" s="811"/>
      <c r="L61" s="811"/>
      <c r="M61" s="811"/>
      <c r="N61" s="811"/>
      <c r="O61" s="811"/>
      <c r="P61" s="811"/>
      <c r="Q61" s="811"/>
      <c r="R61" s="811"/>
      <c r="S61" s="811"/>
      <c r="T61" s="811"/>
      <c r="U61" s="811"/>
      <c r="V61" s="811"/>
      <c r="W61" s="811"/>
      <c r="X61" s="811"/>
      <c r="Y61" s="812"/>
      <c r="Z61" s="779" t="str">
        <f>IF(IFERROR(VLOOKUP($C61,'計算用(別紙2-2)特定行為'!$A:$G,$Z$39,0),"")=0,"0",IFERROR(VLOOKUP($C61,'計算用(別紙2-2)特定行為'!$A:$G,$Z$39,0),""))</f>
        <v/>
      </c>
      <c r="AA61" s="780"/>
      <c r="AB61" s="780"/>
      <c r="AC61" s="781"/>
      <c r="AD61" s="785" t="str">
        <f>IF(IFERROR(VLOOKUP($C61,'計算用(別紙2-2)特定行為'!$A:$G,$AD$39,0),"")=0,"0",IFERROR(VLOOKUP($C61,'計算用(別紙2-2)特定行為'!$A:$G,$AD$39,0),""))</f>
        <v/>
      </c>
      <c r="AE61" s="786"/>
      <c r="AF61" s="786"/>
      <c r="AG61" s="787"/>
    </row>
    <row r="62" spans="3:33" ht="28.5" customHeight="1" x14ac:dyDescent="0.15">
      <c r="C62" s="390">
        <v>22</v>
      </c>
      <c r="D62" s="201"/>
      <c r="E62" s="195"/>
      <c r="F62" s="811" t="str">
        <f>IFERROR(VLOOKUP(C62,'計算用(別紙2-2)特定行為'!$A$2:$F$28,$F$39,0),"")</f>
        <v/>
      </c>
      <c r="G62" s="811"/>
      <c r="H62" s="811"/>
      <c r="I62" s="811"/>
      <c r="J62" s="811"/>
      <c r="K62" s="811"/>
      <c r="L62" s="811"/>
      <c r="M62" s="811"/>
      <c r="N62" s="811"/>
      <c r="O62" s="811"/>
      <c r="P62" s="811"/>
      <c r="Q62" s="811"/>
      <c r="R62" s="811"/>
      <c r="S62" s="811"/>
      <c r="T62" s="811"/>
      <c r="U62" s="811"/>
      <c r="V62" s="811"/>
      <c r="W62" s="811"/>
      <c r="X62" s="811"/>
      <c r="Y62" s="812"/>
      <c r="Z62" s="779" t="str">
        <f>IF(IFERROR(VLOOKUP($C62,'計算用(別紙2-2)特定行為'!$A:$G,$Z$39,0),"")=0,"0",IFERROR(VLOOKUP($C62,'計算用(別紙2-2)特定行為'!$A:$G,$Z$39,0),""))</f>
        <v/>
      </c>
      <c r="AA62" s="780"/>
      <c r="AB62" s="780"/>
      <c r="AC62" s="781"/>
      <c r="AD62" s="785" t="str">
        <f>IF(IFERROR(VLOOKUP($C62,'計算用(別紙2-2)特定行為'!$A:$G,$AD$39,0),"")=0,"0",IFERROR(VLOOKUP($C62,'計算用(別紙2-2)特定行為'!$A:$G,$AD$39,0),""))</f>
        <v/>
      </c>
      <c r="AE62" s="786"/>
      <c r="AF62" s="786"/>
      <c r="AG62" s="787"/>
    </row>
    <row r="63" spans="3:33" ht="28.5" customHeight="1" x14ac:dyDescent="0.15">
      <c r="C63" s="390">
        <v>23</v>
      </c>
      <c r="D63" s="201"/>
      <c r="E63" s="195"/>
      <c r="F63" s="811" t="str">
        <f>IFERROR(VLOOKUP(C63,'計算用(別紙2-2)特定行為'!$A$2:$F$28,$F$39,0),"")</f>
        <v/>
      </c>
      <c r="G63" s="811"/>
      <c r="H63" s="811"/>
      <c r="I63" s="811"/>
      <c r="J63" s="811"/>
      <c r="K63" s="811"/>
      <c r="L63" s="811"/>
      <c r="M63" s="811"/>
      <c r="N63" s="811"/>
      <c r="O63" s="811"/>
      <c r="P63" s="811"/>
      <c r="Q63" s="811"/>
      <c r="R63" s="811"/>
      <c r="S63" s="811"/>
      <c r="T63" s="811"/>
      <c r="U63" s="811"/>
      <c r="V63" s="811"/>
      <c r="W63" s="811"/>
      <c r="X63" s="811"/>
      <c r="Y63" s="812"/>
      <c r="Z63" s="779" t="str">
        <f>IF(IFERROR(VLOOKUP($C63,'計算用(別紙2-2)特定行為'!$A:$G,$Z$39,0),"")=0,"0",IFERROR(VLOOKUP($C63,'計算用(別紙2-2)特定行為'!$A:$G,$Z$39,0),""))</f>
        <v/>
      </c>
      <c r="AA63" s="780"/>
      <c r="AB63" s="780"/>
      <c r="AC63" s="781"/>
      <c r="AD63" s="785" t="str">
        <f>IF(IFERROR(VLOOKUP($C63,'計算用(別紙2-2)特定行為'!$A:$G,$AD$39,0),"")=0,"0",IFERROR(VLOOKUP($C63,'計算用(別紙2-2)特定行為'!$A:$G,$AD$39,0),""))</f>
        <v/>
      </c>
      <c r="AE63" s="786"/>
      <c r="AF63" s="786"/>
      <c r="AG63" s="787"/>
    </row>
    <row r="64" spans="3:33" ht="28.5" customHeight="1" x14ac:dyDescent="0.15">
      <c r="C64" s="390">
        <v>24</v>
      </c>
      <c r="D64" s="201"/>
      <c r="E64" s="195"/>
      <c r="F64" s="811" t="str">
        <f>IFERROR(VLOOKUP(C64,'計算用(別紙2-2)特定行為'!$A$2:$F$28,$F$39,0),"")</f>
        <v/>
      </c>
      <c r="G64" s="811"/>
      <c r="H64" s="811"/>
      <c r="I64" s="811"/>
      <c r="J64" s="811"/>
      <c r="K64" s="811"/>
      <c r="L64" s="811"/>
      <c r="M64" s="811"/>
      <c r="N64" s="811"/>
      <c r="O64" s="811"/>
      <c r="P64" s="811"/>
      <c r="Q64" s="811"/>
      <c r="R64" s="811"/>
      <c r="S64" s="811"/>
      <c r="T64" s="811"/>
      <c r="U64" s="811"/>
      <c r="V64" s="811"/>
      <c r="W64" s="811"/>
      <c r="X64" s="811"/>
      <c r="Y64" s="812"/>
      <c r="Z64" s="779" t="str">
        <f>IF(IFERROR(VLOOKUP($C64,'計算用(別紙2-2)特定行為'!$A:$G,$Z$39,0),"")=0,"0",IFERROR(VLOOKUP($C64,'計算用(別紙2-2)特定行為'!$A:$G,$Z$39,0),""))</f>
        <v/>
      </c>
      <c r="AA64" s="780"/>
      <c r="AB64" s="780"/>
      <c r="AC64" s="781"/>
      <c r="AD64" s="785" t="str">
        <f>IF(IFERROR(VLOOKUP($C64,'計算用(別紙2-2)特定行為'!$A:$G,$AD$39,0),"")=0,"0",IFERROR(VLOOKUP($C64,'計算用(別紙2-2)特定行為'!$A:$G,$AD$39,0),""))</f>
        <v/>
      </c>
      <c r="AE64" s="786"/>
      <c r="AF64" s="786"/>
      <c r="AG64" s="787"/>
    </row>
    <row r="65" spans="1:33" ht="28.5" customHeight="1" x14ac:dyDescent="0.15">
      <c r="C65" s="390">
        <v>25</v>
      </c>
      <c r="D65" s="201"/>
      <c r="E65" s="195"/>
      <c r="F65" s="811" t="str">
        <f>IFERROR(VLOOKUP(C65,'計算用(別紙2-2)特定行為'!$A$2:$F$28,$F$39,0),"")</f>
        <v/>
      </c>
      <c r="G65" s="811"/>
      <c r="H65" s="811"/>
      <c r="I65" s="811"/>
      <c r="J65" s="811"/>
      <c r="K65" s="811"/>
      <c r="L65" s="811"/>
      <c r="M65" s="811"/>
      <c r="N65" s="811"/>
      <c r="O65" s="811"/>
      <c r="P65" s="811"/>
      <c r="Q65" s="811"/>
      <c r="R65" s="811"/>
      <c r="S65" s="811"/>
      <c r="T65" s="811"/>
      <c r="U65" s="811"/>
      <c r="V65" s="811"/>
      <c r="W65" s="811"/>
      <c r="X65" s="811"/>
      <c r="Y65" s="812"/>
      <c r="Z65" s="779" t="str">
        <f>IF(IFERROR(VLOOKUP($C65,'計算用(別紙2-2)特定行為'!$A:$G,$Z$39,0),"")=0,"0",IFERROR(VLOOKUP($C65,'計算用(別紙2-2)特定行為'!$A:$G,$Z$39,0),""))</f>
        <v/>
      </c>
      <c r="AA65" s="780"/>
      <c r="AB65" s="780"/>
      <c r="AC65" s="781"/>
      <c r="AD65" s="785" t="str">
        <f>IF(IFERROR(VLOOKUP($C65,'計算用(別紙2-2)特定行為'!$A:$G,$AD$39,0),"")=0,"0",IFERROR(VLOOKUP($C65,'計算用(別紙2-2)特定行為'!$A:$G,$AD$39,0),""))</f>
        <v/>
      </c>
      <c r="AE65" s="786"/>
      <c r="AF65" s="786"/>
      <c r="AG65" s="787"/>
    </row>
    <row r="66" spans="1:33" ht="28.5" customHeight="1" x14ac:dyDescent="0.15">
      <c r="A66" s="856"/>
      <c r="B66" s="857" t="s">
        <v>218</v>
      </c>
      <c r="C66" s="390">
        <v>26</v>
      </c>
      <c r="D66" s="201"/>
      <c r="E66" s="195"/>
      <c r="F66" s="811" t="str">
        <f>IFERROR(VLOOKUP(C66,'計算用(別紙2-2)特定行為'!$A$2:$F$28,$F$39,0),"")</f>
        <v/>
      </c>
      <c r="G66" s="811"/>
      <c r="H66" s="811"/>
      <c r="I66" s="811"/>
      <c r="J66" s="811"/>
      <c r="K66" s="811"/>
      <c r="L66" s="811"/>
      <c r="M66" s="811"/>
      <c r="N66" s="811"/>
      <c r="O66" s="811"/>
      <c r="P66" s="811"/>
      <c r="Q66" s="811"/>
      <c r="R66" s="811"/>
      <c r="S66" s="811"/>
      <c r="T66" s="811"/>
      <c r="U66" s="811"/>
      <c r="V66" s="811"/>
      <c r="W66" s="811"/>
      <c r="X66" s="811"/>
      <c r="Y66" s="812"/>
      <c r="Z66" s="779" t="str">
        <f>IF(IFERROR(VLOOKUP($C66,'計算用(別紙2-2)特定行為'!$A:$G,$Z$39,0),"")=0,"0",IFERROR(VLOOKUP($C66,'計算用(別紙2-2)特定行為'!$A:$G,$Z$39,0),""))</f>
        <v/>
      </c>
      <c r="AA66" s="780"/>
      <c r="AB66" s="780"/>
      <c r="AC66" s="781"/>
      <c r="AD66" s="785" t="str">
        <f>IF(IFERROR(VLOOKUP($C66,'計算用(別紙2-2)特定行為'!$A:$G,$AD$39,0),"")=0,"0",IFERROR(VLOOKUP($C66,'計算用(別紙2-2)特定行為'!$A:$G,$AD$39,0),""))</f>
        <v/>
      </c>
      <c r="AE66" s="786"/>
      <c r="AF66" s="786"/>
      <c r="AG66" s="787"/>
    </row>
    <row r="67" spans="1:33" ht="28.5" customHeight="1" x14ac:dyDescent="0.15">
      <c r="A67" s="856"/>
      <c r="B67" s="857"/>
      <c r="C67" s="390">
        <v>27</v>
      </c>
      <c r="D67" s="209"/>
      <c r="E67" s="195"/>
      <c r="F67" s="811" t="str">
        <f>IFERROR(VLOOKUP(C67,'計算用(別紙2-2)特定行為'!$A$2:$F$28,$F$39,0),"")</f>
        <v/>
      </c>
      <c r="G67" s="811"/>
      <c r="H67" s="811"/>
      <c r="I67" s="811"/>
      <c r="J67" s="811"/>
      <c r="K67" s="811"/>
      <c r="L67" s="811"/>
      <c r="M67" s="811"/>
      <c r="N67" s="811"/>
      <c r="O67" s="811"/>
      <c r="P67" s="811"/>
      <c r="Q67" s="811"/>
      <c r="R67" s="811"/>
      <c r="S67" s="811"/>
      <c r="T67" s="811"/>
      <c r="U67" s="811"/>
      <c r="V67" s="811"/>
      <c r="W67" s="811"/>
      <c r="X67" s="811"/>
      <c r="Y67" s="812"/>
      <c r="Z67" s="779" t="str">
        <f>IF(IFERROR(VLOOKUP($C67,'計算用(別紙2-2)特定行為'!$A:$G,$Z$39,0),"")=0,"0",IFERROR(VLOOKUP($C67,'計算用(別紙2-2)特定行為'!$A:$G,$Z$39,0),""))</f>
        <v/>
      </c>
      <c r="AA67" s="780"/>
      <c r="AB67" s="780"/>
      <c r="AC67" s="781"/>
      <c r="AD67" s="785" t="str">
        <f>IF(IFERROR(VLOOKUP($C67,'計算用(別紙2-2)特定行為'!$A:$G,$AD$39,0),"")=0,"0",IFERROR(VLOOKUP($C67,'計算用(別紙2-2)特定行為'!$A:$G,$AD$39,0),""))</f>
        <v/>
      </c>
      <c r="AE67" s="786"/>
      <c r="AF67" s="786"/>
      <c r="AG67" s="787"/>
    </row>
    <row r="68" spans="1:33" ht="24.75" customHeight="1" x14ac:dyDescent="0.15">
      <c r="C68" s="390"/>
      <c r="D68" s="853" t="s">
        <v>776</v>
      </c>
      <c r="E68" s="854"/>
      <c r="F68" s="854"/>
      <c r="G68" s="854"/>
      <c r="H68" s="854"/>
      <c r="I68" s="854"/>
      <c r="J68" s="854"/>
      <c r="K68" s="854"/>
      <c r="L68" s="854"/>
      <c r="M68" s="854"/>
      <c r="N68" s="854"/>
      <c r="O68" s="854"/>
      <c r="P68" s="854"/>
      <c r="Q68" s="854"/>
      <c r="R68" s="854"/>
      <c r="S68" s="854"/>
      <c r="T68" s="854"/>
      <c r="U68" s="854"/>
      <c r="V68" s="854"/>
      <c r="W68" s="854"/>
      <c r="X68" s="854"/>
      <c r="Y68" s="854"/>
      <c r="Z68" s="854"/>
      <c r="AA68" s="854"/>
      <c r="AB68" s="854"/>
      <c r="AC68" s="854"/>
      <c r="AD68" s="854"/>
      <c r="AE68" s="854"/>
      <c r="AF68" s="854"/>
      <c r="AG68" s="855"/>
    </row>
    <row r="69" spans="1:33" ht="22.5" customHeight="1" x14ac:dyDescent="0.15">
      <c r="C69" s="390"/>
      <c r="D69" s="199"/>
      <c r="E69" s="848" t="s">
        <v>386</v>
      </c>
      <c r="F69" s="849"/>
      <c r="G69" s="849"/>
      <c r="H69" s="849"/>
      <c r="I69" s="849"/>
      <c r="J69" s="849"/>
      <c r="K69" s="849"/>
      <c r="L69" s="849"/>
      <c r="M69" s="849"/>
      <c r="N69" s="849"/>
      <c r="O69" s="849"/>
      <c r="P69" s="849"/>
      <c r="Q69" s="850"/>
      <c r="R69" s="816">
        <f>'計算用(別紙2-2)概要'!W2</f>
        <v>0</v>
      </c>
      <c r="S69" s="816"/>
      <c r="T69" s="816"/>
      <c r="U69" s="816"/>
      <c r="V69" s="816"/>
      <c r="W69" s="816"/>
      <c r="X69" s="818"/>
      <c r="Y69" s="819"/>
      <c r="Z69" s="819"/>
      <c r="AA69" s="819"/>
      <c r="AB69" s="819"/>
      <c r="AC69" s="819"/>
      <c r="AD69" s="819"/>
      <c r="AE69" s="819"/>
      <c r="AF69" s="819"/>
      <c r="AG69" s="820"/>
    </row>
    <row r="70" spans="1:33" ht="22.5" customHeight="1" x14ac:dyDescent="0.15">
      <c r="B70" s="427" t="s">
        <v>212</v>
      </c>
      <c r="C70" s="390"/>
      <c r="D70" s="199"/>
      <c r="E70" s="848" t="s">
        <v>762</v>
      </c>
      <c r="F70" s="851"/>
      <c r="G70" s="851"/>
      <c r="H70" s="851"/>
      <c r="I70" s="851"/>
      <c r="J70" s="851"/>
      <c r="K70" s="851"/>
      <c r="L70" s="851"/>
      <c r="M70" s="851"/>
      <c r="N70" s="851"/>
      <c r="O70" s="851"/>
      <c r="P70" s="851"/>
      <c r="Q70" s="852"/>
      <c r="R70" s="816">
        <f>'計算用(別紙2-2)概要'!X2</f>
        <v>0</v>
      </c>
      <c r="S70" s="816"/>
      <c r="T70" s="816"/>
      <c r="U70" s="816"/>
      <c r="V70" s="816"/>
      <c r="W70" s="816"/>
      <c r="X70" s="824"/>
      <c r="Y70" s="825"/>
      <c r="Z70" s="825"/>
      <c r="AA70" s="825"/>
      <c r="AB70" s="825"/>
      <c r="AC70" s="825"/>
      <c r="AD70" s="825"/>
      <c r="AE70" s="825"/>
      <c r="AF70" s="825"/>
      <c r="AG70" s="826"/>
    </row>
    <row r="71" spans="1:33" ht="24" customHeight="1" x14ac:dyDescent="0.15">
      <c r="B71" s="427" t="s">
        <v>213</v>
      </c>
      <c r="C71" s="390"/>
      <c r="D71" s="199"/>
      <c r="E71" s="827" t="s">
        <v>502</v>
      </c>
      <c r="F71" s="828"/>
      <c r="G71" s="828"/>
      <c r="H71" s="828"/>
      <c r="I71" s="828"/>
      <c r="J71" s="828"/>
      <c r="K71" s="828"/>
      <c r="L71" s="828"/>
      <c r="M71" s="828"/>
      <c r="N71" s="828"/>
      <c r="O71" s="828"/>
      <c r="P71" s="828"/>
      <c r="Q71" s="828"/>
      <c r="R71" s="828"/>
      <c r="S71" s="828"/>
      <c r="T71" s="828"/>
      <c r="U71" s="828"/>
      <c r="V71" s="828"/>
      <c r="W71" s="828"/>
      <c r="X71" s="828"/>
      <c r="Y71" s="828"/>
      <c r="Z71" s="828"/>
      <c r="AA71" s="828"/>
      <c r="AB71" s="828"/>
      <c r="AC71" s="828"/>
      <c r="AD71" s="828"/>
      <c r="AE71" s="828"/>
      <c r="AF71" s="828"/>
      <c r="AG71" s="829"/>
    </row>
    <row r="72" spans="1:33" ht="24" customHeight="1" x14ac:dyDescent="0.15">
      <c r="C72" s="390"/>
      <c r="D72" s="199"/>
      <c r="E72" s="201"/>
      <c r="F72" s="845" t="s">
        <v>382</v>
      </c>
      <c r="G72" s="845"/>
      <c r="H72" s="845"/>
      <c r="I72" s="845"/>
      <c r="J72" s="845"/>
      <c r="K72" s="845"/>
      <c r="L72" s="845"/>
      <c r="M72" s="845"/>
      <c r="N72" s="845"/>
      <c r="O72" s="845"/>
      <c r="P72" s="845"/>
      <c r="Q72" s="816" t="s">
        <v>387</v>
      </c>
      <c r="R72" s="816"/>
      <c r="S72" s="816"/>
      <c r="T72" s="816"/>
      <c r="U72" s="816"/>
      <c r="V72" s="816"/>
      <c r="W72" s="816"/>
      <c r="X72" s="818"/>
      <c r="Y72" s="819"/>
      <c r="Z72" s="819"/>
      <c r="AA72" s="819"/>
      <c r="AB72" s="819"/>
      <c r="AC72" s="819"/>
      <c r="AD72" s="819"/>
      <c r="AE72" s="819"/>
      <c r="AF72" s="819"/>
      <c r="AG72" s="820"/>
    </row>
    <row r="73" spans="1:33" ht="24" customHeight="1" x14ac:dyDescent="0.15">
      <c r="C73" s="390"/>
      <c r="D73" s="199"/>
      <c r="E73" s="201"/>
      <c r="F73" s="845" t="s">
        <v>383</v>
      </c>
      <c r="G73" s="845"/>
      <c r="H73" s="845"/>
      <c r="I73" s="845"/>
      <c r="J73" s="845"/>
      <c r="K73" s="845"/>
      <c r="L73" s="845"/>
      <c r="M73" s="845"/>
      <c r="N73" s="845"/>
      <c r="O73" s="845"/>
      <c r="P73" s="845"/>
      <c r="Q73" s="816" t="str">
        <f>'計算用(別紙2-2)概要'!Y2</f>
        <v/>
      </c>
      <c r="R73" s="816"/>
      <c r="S73" s="816"/>
      <c r="T73" s="816"/>
      <c r="U73" s="816"/>
      <c r="V73" s="816"/>
      <c r="W73" s="816"/>
      <c r="X73" s="821"/>
      <c r="Y73" s="822"/>
      <c r="Z73" s="822"/>
      <c r="AA73" s="822"/>
      <c r="AB73" s="822"/>
      <c r="AC73" s="822"/>
      <c r="AD73" s="822"/>
      <c r="AE73" s="822"/>
      <c r="AF73" s="822"/>
      <c r="AG73" s="823"/>
    </row>
    <row r="74" spans="1:33" ht="24" customHeight="1" x14ac:dyDescent="0.15">
      <c r="C74" s="390"/>
      <c r="D74" s="199"/>
      <c r="E74" s="201"/>
      <c r="F74" s="845" t="s">
        <v>384</v>
      </c>
      <c r="G74" s="845"/>
      <c r="H74" s="845"/>
      <c r="I74" s="845"/>
      <c r="J74" s="845"/>
      <c r="K74" s="845"/>
      <c r="L74" s="845"/>
      <c r="M74" s="845"/>
      <c r="N74" s="845"/>
      <c r="O74" s="845"/>
      <c r="P74" s="845"/>
      <c r="Q74" s="816" t="str">
        <f>'計算用(別紙2-2)概要'!Z2</f>
        <v/>
      </c>
      <c r="R74" s="816"/>
      <c r="S74" s="816"/>
      <c r="T74" s="816"/>
      <c r="U74" s="816"/>
      <c r="V74" s="816"/>
      <c r="W74" s="816"/>
      <c r="X74" s="821"/>
      <c r="Y74" s="822"/>
      <c r="Z74" s="822"/>
      <c r="AA74" s="822"/>
      <c r="AB74" s="822"/>
      <c r="AC74" s="822"/>
      <c r="AD74" s="822"/>
      <c r="AE74" s="822"/>
      <c r="AF74" s="822"/>
      <c r="AG74" s="823"/>
    </row>
    <row r="75" spans="1:33" ht="24" customHeight="1" x14ac:dyDescent="0.15">
      <c r="C75" s="390"/>
      <c r="D75" s="199"/>
      <c r="E75" s="201"/>
      <c r="F75" s="845" t="s">
        <v>385</v>
      </c>
      <c r="G75" s="845"/>
      <c r="H75" s="845"/>
      <c r="I75" s="845"/>
      <c r="J75" s="845"/>
      <c r="K75" s="845"/>
      <c r="L75" s="845"/>
      <c r="M75" s="845"/>
      <c r="N75" s="845"/>
      <c r="O75" s="845"/>
      <c r="P75" s="845"/>
      <c r="Q75" s="816" t="str">
        <f>'計算用(別紙2-2)概要'!AA2</f>
        <v/>
      </c>
      <c r="R75" s="816"/>
      <c r="S75" s="816"/>
      <c r="T75" s="816"/>
      <c r="U75" s="816"/>
      <c r="V75" s="816"/>
      <c r="W75" s="816"/>
      <c r="X75" s="821"/>
      <c r="Y75" s="822"/>
      <c r="Z75" s="822"/>
      <c r="AA75" s="822"/>
      <c r="AB75" s="822"/>
      <c r="AC75" s="822"/>
      <c r="AD75" s="822"/>
      <c r="AE75" s="822"/>
      <c r="AF75" s="822"/>
      <c r="AG75" s="823"/>
    </row>
    <row r="76" spans="1:33" ht="24" customHeight="1" x14ac:dyDescent="0.15">
      <c r="C76" s="390"/>
      <c r="D76" s="199"/>
      <c r="E76" s="201"/>
      <c r="F76" s="845" t="s">
        <v>388</v>
      </c>
      <c r="G76" s="845"/>
      <c r="H76" s="845"/>
      <c r="I76" s="845"/>
      <c r="J76" s="845"/>
      <c r="K76" s="845"/>
      <c r="L76" s="845"/>
      <c r="M76" s="845"/>
      <c r="N76" s="845"/>
      <c r="O76" s="845"/>
      <c r="P76" s="845"/>
      <c r="Q76" s="816" t="str">
        <f>'計算用(別紙2-2)概要'!AB2</f>
        <v/>
      </c>
      <c r="R76" s="816"/>
      <c r="S76" s="816"/>
      <c r="T76" s="816"/>
      <c r="U76" s="816"/>
      <c r="V76" s="816"/>
      <c r="W76" s="816"/>
      <c r="X76" s="821"/>
      <c r="Y76" s="822"/>
      <c r="Z76" s="822"/>
      <c r="AA76" s="822"/>
      <c r="AB76" s="822"/>
      <c r="AC76" s="822"/>
      <c r="AD76" s="822"/>
      <c r="AE76" s="822"/>
      <c r="AF76" s="822"/>
      <c r="AG76" s="823"/>
    </row>
    <row r="77" spans="1:33" ht="24" customHeight="1" x14ac:dyDescent="0.15">
      <c r="C77" s="390"/>
      <c r="D77" s="199"/>
      <c r="E77" s="209"/>
      <c r="F77" s="846"/>
      <c r="G77" s="846"/>
      <c r="H77" s="846"/>
      <c r="I77" s="846"/>
      <c r="J77" s="846"/>
      <c r="K77" s="846"/>
      <c r="L77" s="846"/>
      <c r="M77" s="846"/>
      <c r="N77" s="846"/>
      <c r="O77" s="846"/>
      <c r="P77" s="846"/>
      <c r="Q77" s="845" t="s">
        <v>389</v>
      </c>
      <c r="R77" s="847"/>
      <c r="S77" s="781" t="str">
        <f>'計算用(別紙2-2)概要'!AC2</f>
        <v/>
      </c>
      <c r="T77" s="816"/>
      <c r="U77" s="816"/>
      <c r="V77" s="816"/>
      <c r="W77" s="816"/>
      <c r="X77" s="824"/>
      <c r="Y77" s="825"/>
      <c r="Z77" s="825"/>
      <c r="AA77" s="825"/>
      <c r="AB77" s="825"/>
      <c r="AC77" s="825"/>
      <c r="AD77" s="825"/>
      <c r="AE77" s="825"/>
      <c r="AF77" s="825"/>
      <c r="AG77" s="826"/>
    </row>
    <row r="78" spans="1:33" ht="27" customHeight="1" x14ac:dyDescent="0.15">
      <c r="C78" s="390"/>
      <c r="D78" s="199"/>
      <c r="E78" s="830" t="s">
        <v>777</v>
      </c>
      <c r="F78" s="830"/>
      <c r="G78" s="830"/>
      <c r="H78" s="830"/>
      <c r="I78" s="830"/>
      <c r="J78" s="830"/>
      <c r="K78" s="830"/>
      <c r="L78" s="830"/>
      <c r="M78" s="830"/>
      <c r="N78" s="830"/>
      <c r="O78" s="830"/>
      <c r="P78" s="830"/>
      <c r="Q78" s="830"/>
      <c r="R78" s="830"/>
      <c r="S78" s="830"/>
      <c r="T78" s="830"/>
      <c r="U78" s="830"/>
      <c r="V78" s="830"/>
      <c r="W78" s="831"/>
      <c r="X78" s="200"/>
      <c r="Y78" s="811">
        <f>'計算用(別紙2-2)概要'!AD2</f>
        <v>0</v>
      </c>
      <c r="Z78" s="811"/>
      <c r="AA78" s="811"/>
      <c r="AB78" s="811"/>
      <c r="AC78" s="811"/>
      <c r="AD78" s="811"/>
      <c r="AE78" s="811"/>
      <c r="AF78" s="811"/>
      <c r="AG78" s="315"/>
    </row>
    <row r="79" spans="1:33" ht="27" customHeight="1" x14ac:dyDescent="0.15">
      <c r="C79" s="390"/>
      <c r="D79" s="199"/>
      <c r="E79" s="830" t="s">
        <v>390</v>
      </c>
      <c r="F79" s="830"/>
      <c r="G79" s="830"/>
      <c r="H79" s="830"/>
      <c r="I79" s="830"/>
      <c r="J79" s="830"/>
      <c r="K79" s="830"/>
      <c r="L79" s="830"/>
      <c r="M79" s="830"/>
      <c r="N79" s="830"/>
      <c r="O79" s="830"/>
      <c r="P79" s="830"/>
      <c r="Q79" s="830"/>
      <c r="R79" s="830"/>
      <c r="S79" s="830"/>
      <c r="T79" s="830"/>
      <c r="U79" s="830"/>
      <c r="V79" s="830"/>
      <c r="W79" s="831"/>
      <c r="X79" s="200"/>
      <c r="Y79" s="814"/>
      <c r="Z79" s="814"/>
      <c r="AA79" s="814"/>
      <c r="AB79" s="814"/>
      <c r="AC79" s="814"/>
      <c r="AD79" s="814"/>
      <c r="AE79" s="814"/>
      <c r="AF79" s="814"/>
      <c r="AG79" s="314"/>
    </row>
    <row r="80" spans="1:33" ht="23.25" customHeight="1" x14ac:dyDescent="0.15">
      <c r="C80" s="390"/>
      <c r="D80" s="199"/>
      <c r="E80" s="210"/>
      <c r="F80" s="832" t="s">
        <v>358</v>
      </c>
      <c r="G80" s="833"/>
      <c r="H80" s="833"/>
      <c r="I80" s="833"/>
      <c r="J80" s="833"/>
      <c r="K80" s="833"/>
      <c r="L80" s="833"/>
      <c r="M80" s="833"/>
      <c r="N80" s="833"/>
      <c r="O80" s="800" t="s">
        <v>51</v>
      </c>
      <c r="P80" s="800"/>
      <c r="Q80" s="800"/>
      <c r="R80" s="800"/>
      <c r="S80" s="800"/>
      <c r="T80" s="800"/>
      <c r="U80" s="800" t="s">
        <v>391</v>
      </c>
      <c r="V80" s="800"/>
      <c r="W80" s="800"/>
      <c r="X80" s="800"/>
      <c r="Y80" s="800"/>
      <c r="Z80" s="800"/>
      <c r="AA80" s="800" t="s">
        <v>392</v>
      </c>
      <c r="AB80" s="800"/>
      <c r="AC80" s="800"/>
      <c r="AD80" s="800"/>
      <c r="AE80" s="800"/>
      <c r="AF80" s="800"/>
      <c r="AG80" s="800"/>
    </row>
    <row r="81" spans="1:58" ht="23.25" customHeight="1" x14ac:dyDescent="0.15">
      <c r="B81" s="427" t="s">
        <v>220</v>
      </c>
      <c r="C81" s="390"/>
      <c r="D81" s="199"/>
      <c r="E81" s="201"/>
      <c r="F81" s="816" t="str">
        <f>'計算用(別紙2-2)概要'!AE2</f>
        <v xml:space="preserve"> </v>
      </c>
      <c r="G81" s="816"/>
      <c r="H81" s="816"/>
      <c r="I81" s="816"/>
      <c r="J81" s="816"/>
      <c r="K81" s="816"/>
      <c r="L81" s="816"/>
      <c r="M81" s="816"/>
      <c r="N81" s="816"/>
      <c r="O81" s="817">
        <f>'計算用(別紙2-2)概要'!AF2</f>
        <v>0</v>
      </c>
      <c r="P81" s="817"/>
      <c r="Q81" s="817"/>
      <c r="R81" s="817"/>
      <c r="S81" s="817"/>
      <c r="T81" s="817"/>
      <c r="U81" s="817">
        <f>'計算用(別紙2-2)概要'!AG2</f>
        <v>0</v>
      </c>
      <c r="V81" s="817"/>
      <c r="W81" s="817"/>
      <c r="X81" s="817"/>
      <c r="Y81" s="817"/>
      <c r="Z81" s="817"/>
      <c r="AA81" s="817" t="str">
        <f>'計算用(別紙2-2)概要'!AH2</f>
        <v/>
      </c>
      <c r="AB81" s="817"/>
      <c r="AC81" s="817"/>
      <c r="AD81" s="817"/>
      <c r="AE81" s="817"/>
      <c r="AF81" s="817"/>
      <c r="AG81" s="817"/>
    </row>
    <row r="82" spans="1:58" s="212" customFormat="1" ht="27" customHeight="1" x14ac:dyDescent="0.15">
      <c r="A82" s="422"/>
      <c r="B82" s="427"/>
      <c r="C82" s="390"/>
      <c r="D82" s="211"/>
      <c r="E82" s="213"/>
      <c r="F82" s="843" t="s">
        <v>768</v>
      </c>
      <c r="G82" s="844"/>
      <c r="H82" s="844"/>
      <c r="I82" s="844"/>
      <c r="J82" s="844"/>
      <c r="K82" s="844"/>
      <c r="L82" s="844"/>
      <c r="M82" s="844"/>
      <c r="N82" s="844"/>
      <c r="O82" s="844"/>
      <c r="P82" s="844"/>
      <c r="Q82" s="844"/>
      <c r="R82" s="844"/>
      <c r="S82" s="839">
        <f>'計算用(別紙2-2)概要'!$AI$2</f>
        <v>0</v>
      </c>
      <c r="T82" s="839"/>
      <c r="U82" s="839"/>
      <c r="V82" s="842"/>
      <c r="W82" s="842"/>
      <c r="X82" s="842"/>
      <c r="Y82" s="842"/>
      <c r="Z82" s="842"/>
      <c r="AA82" s="842"/>
      <c r="AB82" s="842"/>
      <c r="AC82" s="842"/>
      <c r="AD82" s="842"/>
      <c r="AE82" s="842"/>
      <c r="AF82" s="842"/>
      <c r="AG82" s="832"/>
      <c r="AH82" s="234"/>
      <c r="AI82" s="234"/>
      <c r="AJ82" s="234"/>
      <c r="AK82" s="234"/>
      <c r="AL82" s="234"/>
      <c r="AM82" s="234"/>
      <c r="AN82" s="234"/>
      <c r="AO82" s="234"/>
      <c r="AP82" s="234"/>
      <c r="AQ82" s="234"/>
      <c r="AR82" s="234"/>
      <c r="AS82" s="234"/>
      <c r="AT82" s="234"/>
      <c r="AU82" s="234"/>
      <c r="AV82" s="234"/>
      <c r="AW82" s="234"/>
      <c r="AX82" s="234"/>
      <c r="AY82" s="234"/>
      <c r="AZ82" s="234"/>
      <c r="BA82" s="234"/>
      <c r="BB82" s="234"/>
      <c r="BC82" s="234"/>
      <c r="BD82" s="234"/>
      <c r="BE82" s="234"/>
      <c r="BF82" s="234"/>
    </row>
    <row r="83" spans="1:58" ht="27" customHeight="1" x14ac:dyDescent="0.15">
      <c r="C83" s="390"/>
      <c r="D83" s="840" t="s">
        <v>393</v>
      </c>
      <c r="E83" s="841"/>
      <c r="F83" s="841"/>
      <c r="G83" s="841"/>
      <c r="H83" s="841"/>
      <c r="I83" s="841"/>
      <c r="J83" s="841"/>
      <c r="K83" s="841"/>
      <c r="L83" s="841"/>
      <c r="M83" s="841"/>
      <c r="N83" s="841"/>
      <c r="O83" s="841"/>
      <c r="P83" s="841"/>
      <c r="Q83" s="841"/>
      <c r="R83" s="841"/>
      <c r="S83" s="841"/>
      <c r="T83" s="841"/>
      <c r="U83" s="841"/>
      <c r="V83" s="841"/>
      <c r="W83" s="814">
        <f>'計算用(別紙2-2)概要'!AN2</f>
        <v>0</v>
      </c>
      <c r="X83" s="814"/>
      <c r="Y83" s="814"/>
      <c r="Z83" s="814"/>
      <c r="AA83" s="814"/>
      <c r="AB83" s="814"/>
      <c r="AC83" s="814"/>
      <c r="AD83" s="814"/>
      <c r="AE83" s="814"/>
      <c r="AF83" s="814"/>
      <c r="AG83" s="815"/>
    </row>
    <row r="84" spans="1:58" ht="27.75" customHeight="1" x14ac:dyDescent="0.15">
      <c r="A84" s="501"/>
      <c r="C84" s="390"/>
      <c r="D84" s="889" t="s">
        <v>781</v>
      </c>
      <c r="E84" s="890"/>
      <c r="F84" s="890"/>
      <c r="G84" s="890"/>
      <c r="H84" s="890"/>
      <c r="I84" s="890"/>
      <c r="J84" s="890"/>
      <c r="K84" s="890"/>
      <c r="L84" s="890"/>
      <c r="M84" s="890"/>
      <c r="N84" s="890"/>
      <c r="O84" s="890"/>
      <c r="P84" s="890"/>
      <c r="Q84" s="890"/>
      <c r="R84" s="890"/>
      <c r="S84" s="890"/>
      <c r="T84" s="890"/>
      <c r="U84" s="890"/>
      <c r="V84" s="890"/>
      <c r="W84" s="890"/>
      <c r="X84" s="890"/>
      <c r="Y84" s="890"/>
      <c r="Z84" s="890"/>
      <c r="AA84" s="890"/>
      <c r="AB84" s="890"/>
      <c r="AC84" s="890"/>
      <c r="AD84" s="890"/>
      <c r="AE84" s="890"/>
      <c r="AF84" s="890"/>
      <c r="AG84" s="891"/>
    </row>
    <row r="85" spans="1:58" ht="28.5" customHeight="1" x14ac:dyDescent="0.15">
      <c r="A85" s="501"/>
      <c r="C85" s="390"/>
      <c r="D85" s="502"/>
      <c r="E85" s="831" t="s">
        <v>782</v>
      </c>
      <c r="F85" s="811"/>
      <c r="G85" s="811"/>
      <c r="H85" s="811"/>
      <c r="I85" s="811"/>
      <c r="J85" s="811"/>
      <c r="K85" s="811"/>
      <c r="L85" s="811"/>
      <c r="M85" s="811"/>
      <c r="N85" s="811"/>
      <c r="O85" s="811"/>
      <c r="P85" s="811"/>
      <c r="Q85" s="811"/>
      <c r="R85" s="811"/>
      <c r="S85" s="811"/>
      <c r="T85" s="811"/>
      <c r="U85" s="811"/>
      <c r="V85" s="811"/>
      <c r="W85" s="811"/>
      <c r="X85" s="811"/>
      <c r="Y85" s="811"/>
      <c r="Z85" s="811"/>
      <c r="AA85" s="811"/>
      <c r="AB85" s="811"/>
      <c r="AC85" s="811"/>
      <c r="AD85" s="811"/>
      <c r="AE85" s="811"/>
      <c r="AF85" s="811"/>
      <c r="AG85" s="812"/>
    </row>
    <row r="86" spans="1:58" ht="14.25" customHeight="1" x14ac:dyDescent="0.15"/>
    <row r="87" spans="1:58" s="51" customFormat="1" ht="16.5" customHeight="1" x14ac:dyDescent="0.15">
      <c r="A87" s="423"/>
      <c r="B87" s="426" t="s">
        <v>217</v>
      </c>
      <c r="C87" s="391"/>
      <c r="L87" s="50"/>
      <c r="M87" s="50"/>
      <c r="N87" s="50"/>
      <c r="O87" s="50"/>
      <c r="P87" s="50"/>
      <c r="Q87" s="50"/>
      <c r="R87" s="50"/>
      <c r="S87" s="50"/>
      <c r="T87" s="50"/>
      <c r="U87" s="50"/>
      <c r="V87" s="50"/>
      <c r="W87" s="50"/>
      <c r="X87" s="50"/>
      <c r="Y87" s="50"/>
      <c r="Z87" s="50"/>
      <c r="AA87" s="50"/>
      <c r="AB87" s="50"/>
      <c r="AC87" s="50"/>
      <c r="AD87" s="50"/>
      <c r="AE87" s="50"/>
      <c r="AF87" s="50"/>
      <c r="AG87" s="50"/>
      <c r="AH87" s="192"/>
      <c r="AI87" s="192"/>
      <c r="AJ87" s="192"/>
      <c r="AK87" s="192"/>
      <c r="AL87" s="192"/>
      <c r="AM87" s="192"/>
      <c r="AN87" s="192"/>
      <c r="AO87" s="192"/>
      <c r="AP87" s="192"/>
      <c r="AQ87" s="192"/>
      <c r="AR87" s="192"/>
      <c r="AS87" s="192"/>
      <c r="AT87" s="192"/>
      <c r="AU87" s="192"/>
      <c r="AV87" s="192"/>
      <c r="AW87" s="192"/>
      <c r="AX87" s="192"/>
      <c r="AY87" s="192"/>
      <c r="AZ87" s="192"/>
      <c r="BA87" s="192"/>
      <c r="BB87" s="192"/>
      <c r="BC87" s="192"/>
      <c r="BD87" s="192"/>
      <c r="BE87" s="192"/>
      <c r="BF87" s="192"/>
    </row>
    <row r="88" spans="1:58" s="51" customFormat="1" ht="60" customHeight="1" x14ac:dyDescent="0.15">
      <c r="A88" s="423"/>
      <c r="B88" s="426" t="s">
        <v>217</v>
      </c>
      <c r="C88" s="391"/>
      <c r="L88" s="50"/>
      <c r="M88" s="50"/>
      <c r="N88" s="50"/>
      <c r="O88" s="50"/>
      <c r="P88" s="50"/>
      <c r="Q88" s="50"/>
      <c r="R88" s="50"/>
      <c r="S88" s="50"/>
      <c r="T88" s="50"/>
      <c r="U88" s="50"/>
      <c r="V88" s="50"/>
      <c r="W88" s="50"/>
      <c r="X88" s="50"/>
      <c r="Y88" s="50"/>
      <c r="Z88" s="50"/>
      <c r="AA88" s="50"/>
      <c r="AB88" s="50"/>
      <c r="AC88" s="50"/>
      <c r="AD88" s="50"/>
      <c r="AE88" s="50"/>
      <c r="AF88" s="50"/>
      <c r="AG88" s="50"/>
      <c r="AH88" s="192"/>
      <c r="AI88" s="192"/>
      <c r="AJ88" s="192"/>
      <c r="AK88" s="192"/>
      <c r="AL88" s="192"/>
      <c r="AM88" s="192"/>
      <c r="AN88" s="192"/>
      <c r="AO88" s="192"/>
      <c r="AP88" s="192"/>
      <c r="AQ88" s="192"/>
      <c r="AR88" s="192"/>
      <c r="AS88" s="192"/>
      <c r="AT88" s="192"/>
      <c r="AU88" s="192"/>
      <c r="AV88" s="192"/>
      <c r="AW88" s="192"/>
      <c r="AX88" s="192"/>
      <c r="AY88" s="192"/>
      <c r="AZ88" s="192"/>
      <c r="BA88" s="192"/>
      <c r="BB88" s="192"/>
      <c r="BC88" s="192"/>
      <c r="BD88" s="192"/>
      <c r="BE88" s="192"/>
      <c r="BF88" s="192"/>
    </row>
    <row r="89" spans="1:58" ht="20.25" customHeight="1" x14ac:dyDescent="0.15">
      <c r="B89" s="427" t="s">
        <v>214</v>
      </c>
    </row>
    <row r="90" spans="1:58" ht="20.25" customHeight="1" x14ac:dyDescent="0.15">
      <c r="B90" s="427" t="s">
        <v>266</v>
      </c>
    </row>
    <row r="91" spans="1:58" ht="76.5" customHeight="1" x14ac:dyDescent="0.15">
      <c r="B91" s="427" t="s">
        <v>215</v>
      </c>
    </row>
  </sheetData>
  <sheetProtection sheet="1" objects="1" scenarios="1" formatRows="0"/>
  <mergeCells count="219">
    <mergeCell ref="D84:AG84"/>
    <mergeCell ref="E85:AG85"/>
    <mergeCell ref="Z41:AC41"/>
    <mergeCell ref="AD41:AG41"/>
    <mergeCell ref="Z46:AC46"/>
    <mergeCell ref="F45:Y45"/>
    <mergeCell ref="F46:Y46"/>
    <mergeCell ref="F47:Y47"/>
    <mergeCell ref="F48:Y48"/>
    <mergeCell ref="F49:Y49"/>
    <mergeCell ref="Z48:AC48"/>
    <mergeCell ref="AD48:AG48"/>
    <mergeCell ref="Z49:AC49"/>
    <mergeCell ref="AD49:AG49"/>
    <mergeCell ref="AD45:AG45"/>
    <mergeCell ref="F43:Y43"/>
    <mergeCell ref="F44:Y44"/>
    <mergeCell ref="Z42:AC42"/>
    <mergeCell ref="AD42:AG42"/>
    <mergeCell ref="Z43:AC43"/>
    <mergeCell ref="AD43:AG43"/>
    <mergeCell ref="Z44:AC44"/>
    <mergeCell ref="AD44:AG44"/>
    <mergeCell ref="Z45:AC45"/>
    <mergeCell ref="Z47:AC47"/>
    <mergeCell ref="AD47:AG47"/>
    <mergeCell ref="AD46:AG46"/>
    <mergeCell ref="F42:Y42"/>
    <mergeCell ref="F32:Y32"/>
    <mergeCell ref="AD33:AG33"/>
    <mergeCell ref="AD34:AG34"/>
    <mergeCell ref="AD35:AG35"/>
    <mergeCell ref="F36:Y36"/>
    <mergeCell ref="Z36:AC36"/>
    <mergeCell ref="AD36:AG36"/>
    <mergeCell ref="F37:Y37"/>
    <mergeCell ref="Z37:AC37"/>
    <mergeCell ref="AD37:AG37"/>
    <mergeCell ref="Z32:AC32"/>
    <mergeCell ref="F35:Y35"/>
    <mergeCell ref="Z35:AC35"/>
    <mergeCell ref="Z33:AC33"/>
    <mergeCell ref="Z34:AC34"/>
    <mergeCell ref="D38:AG38"/>
    <mergeCell ref="E40:Y40"/>
    <mergeCell ref="M18:AG18"/>
    <mergeCell ref="J19:W20"/>
    <mergeCell ref="AD23:AG23"/>
    <mergeCell ref="Z23:AC23"/>
    <mergeCell ref="F41:Y41"/>
    <mergeCell ref="Z40:AC40"/>
    <mergeCell ref="AD40:AG40"/>
    <mergeCell ref="F33:Y33"/>
    <mergeCell ref="F34:Y34"/>
    <mergeCell ref="F24:Y24"/>
    <mergeCell ref="F25:Y25"/>
    <mergeCell ref="F26:Y26"/>
    <mergeCell ref="F27:Y27"/>
    <mergeCell ref="F28:Y28"/>
    <mergeCell ref="F29:Y29"/>
    <mergeCell ref="F30:Y30"/>
    <mergeCell ref="F31:Y31"/>
    <mergeCell ref="Z28:AC28"/>
    <mergeCell ref="AD28:AG28"/>
    <mergeCell ref="AD30:AG30"/>
    <mergeCell ref="AD31:AG31"/>
    <mergeCell ref="AD32:AG32"/>
    <mergeCell ref="Z31:AC31"/>
    <mergeCell ref="AD29:AG29"/>
    <mergeCell ref="A1:B1"/>
    <mergeCell ref="D15:H15"/>
    <mergeCell ref="D16:H17"/>
    <mergeCell ref="J11:AG11"/>
    <mergeCell ref="J14:AG14"/>
    <mergeCell ref="Y4:AG4"/>
    <mergeCell ref="Y12:AG12"/>
    <mergeCell ref="A2:A4"/>
    <mergeCell ref="A6:A8"/>
    <mergeCell ref="U12:X12"/>
    <mergeCell ref="D10:H11"/>
    <mergeCell ref="D12:H14"/>
    <mergeCell ref="J17:AG17"/>
    <mergeCell ref="Y6:AG6"/>
    <mergeCell ref="M12:T12"/>
    <mergeCell ref="I13:K13"/>
    <mergeCell ref="I10:K10"/>
    <mergeCell ref="I16:K16"/>
    <mergeCell ref="U15:X15"/>
    <mergeCell ref="I12:L12"/>
    <mergeCell ref="O7:P7"/>
    <mergeCell ref="Z15:AG15"/>
    <mergeCell ref="M16:AG16"/>
    <mergeCell ref="AA2:AG2"/>
    <mergeCell ref="A66:A67"/>
    <mergeCell ref="B66:B67"/>
    <mergeCell ref="Z57:AC57"/>
    <mergeCell ref="AD57:AG57"/>
    <mergeCell ref="Z58:AC58"/>
    <mergeCell ref="AD58:AG58"/>
    <mergeCell ref="Z59:AC59"/>
    <mergeCell ref="F66:Y66"/>
    <mergeCell ref="F67:Y67"/>
    <mergeCell ref="F65:Y65"/>
    <mergeCell ref="Z65:AC65"/>
    <mergeCell ref="AD65:AG65"/>
    <mergeCell ref="Q73:W73"/>
    <mergeCell ref="Q72:W72"/>
    <mergeCell ref="F73:P73"/>
    <mergeCell ref="F74:P74"/>
    <mergeCell ref="Z60:AC60"/>
    <mergeCell ref="AD60:AG60"/>
    <mergeCell ref="Z61:AC61"/>
    <mergeCell ref="AD61:AG61"/>
    <mergeCell ref="Z62:AC62"/>
    <mergeCell ref="F72:P72"/>
    <mergeCell ref="Z50:AC50"/>
    <mergeCell ref="D68:AG68"/>
    <mergeCell ref="F50:Y50"/>
    <mergeCell ref="F54:Y54"/>
    <mergeCell ref="F55:Y55"/>
    <mergeCell ref="F56:Y56"/>
    <mergeCell ref="F57:Y57"/>
    <mergeCell ref="F58:Y58"/>
    <mergeCell ref="F52:Y52"/>
    <mergeCell ref="F53:Y53"/>
    <mergeCell ref="AD50:AG50"/>
    <mergeCell ref="Z51:AC51"/>
    <mergeCell ref="AD51:AG51"/>
    <mergeCell ref="Z52:AC52"/>
    <mergeCell ref="AD52:AG52"/>
    <mergeCell ref="Z64:AC64"/>
    <mergeCell ref="AD64:AG64"/>
    <mergeCell ref="Z53:AC53"/>
    <mergeCell ref="AD53:AG53"/>
    <mergeCell ref="Z54:AC54"/>
    <mergeCell ref="AD54:AG54"/>
    <mergeCell ref="Z55:AC55"/>
    <mergeCell ref="AD55:AG55"/>
    <mergeCell ref="Z56:AC56"/>
    <mergeCell ref="AD56:AG56"/>
    <mergeCell ref="F51:Y51"/>
    <mergeCell ref="R69:W69"/>
    <mergeCell ref="R70:W70"/>
    <mergeCell ref="E69:Q69"/>
    <mergeCell ref="E70:Q70"/>
    <mergeCell ref="AD59:AG59"/>
    <mergeCell ref="F59:Y59"/>
    <mergeCell ref="F60:Y60"/>
    <mergeCell ref="F61:Y61"/>
    <mergeCell ref="F62:Y62"/>
    <mergeCell ref="Z63:AC63"/>
    <mergeCell ref="AD63:AG63"/>
    <mergeCell ref="Z67:AC67"/>
    <mergeCell ref="AD67:AG67"/>
    <mergeCell ref="Z66:AC66"/>
    <mergeCell ref="AD66:AG66"/>
    <mergeCell ref="F63:Y63"/>
    <mergeCell ref="F64:Y64"/>
    <mergeCell ref="AD62:AG62"/>
    <mergeCell ref="U80:Z80"/>
    <mergeCell ref="AA80:AG80"/>
    <mergeCell ref="V82:AG82"/>
    <mergeCell ref="F82:R82"/>
    <mergeCell ref="F76:P76"/>
    <mergeCell ref="F77:P77"/>
    <mergeCell ref="Q74:W74"/>
    <mergeCell ref="Q75:W75"/>
    <mergeCell ref="Q76:W76"/>
    <mergeCell ref="S77:W77"/>
    <mergeCell ref="Q77:R77"/>
    <mergeCell ref="F75:P75"/>
    <mergeCell ref="AD25:AG25"/>
    <mergeCell ref="X19:Y19"/>
    <mergeCell ref="AQ7:AR7"/>
    <mergeCell ref="BE7:BF7"/>
    <mergeCell ref="W83:AG83"/>
    <mergeCell ref="F81:N81"/>
    <mergeCell ref="O81:T81"/>
    <mergeCell ref="U81:Z81"/>
    <mergeCell ref="AA81:AG81"/>
    <mergeCell ref="X72:AG77"/>
    <mergeCell ref="E71:AG71"/>
    <mergeCell ref="X69:AG70"/>
    <mergeCell ref="E78:W78"/>
    <mergeCell ref="Y78:AF78"/>
    <mergeCell ref="E79:W79"/>
    <mergeCell ref="Y79:AF79"/>
    <mergeCell ref="F80:N80"/>
    <mergeCell ref="Y7:AG7"/>
    <mergeCell ref="M10:AG10"/>
    <mergeCell ref="M13:AG13"/>
    <mergeCell ref="J15:T15"/>
    <mergeCell ref="S82:U82"/>
    <mergeCell ref="D83:V83"/>
    <mergeCell ref="O80:T80"/>
    <mergeCell ref="Z19:AG19"/>
    <mergeCell ref="Z20:AG20"/>
    <mergeCell ref="Z29:AC29"/>
    <mergeCell ref="Z30:AC30"/>
    <mergeCell ref="R6:X6"/>
    <mergeCell ref="Y8:AG8"/>
    <mergeCell ref="D9:AG9"/>
    <mergeCell ref="Z25:AC25"/>
    <mergeCell ref="A25:A27"/>
    <mergeCell ref="B24:B25"/>
    <mergeCell ref="B15:B16"/>
    <mergeCell ref="B18:B19"/>
    <mergeCell ref="B20:B21"/>
    <mergeCell ref="E23:Y23"/>
    <mergeCell ref="Z24:AC24"/>
    <mergeCell ref="AD24:AG24"/>
    <mergeCell ref="I18:K18"/>
    <mergeCell ref="X20:Y20"/>
    <mergeCell ref="D18:H20"/>
    <mergeCell ref="D21:AG21"/>
    <mergeCell ref="Z26:AC26"/>
    <mergeCell ref="AD26:AG26"/>
    <mergeCell ref="Z27:AC27"/>
    <mergeCell ref="AD27:AG27"/>
  </mergeCells>
  <phoneticPr fontId="1"/>
  <dataValidations count="1">
    <dataValidation imeMode="fullKatakana" allowBlank="1" showInputMessage="1" showErrorMessage="1" sqref="I13 I16 I18" xr:uid="{00000000-0002-0000-1000-000000000000}"/>
  </dataValidations>
  <pageMargins left="0.59055118110236227" right="0" top="0.39370078740157483" bottom="0.39370078740157483" header="0.11811023622047245" footer="0.11811023622047245"/>
  <pageSetup paperSize="9" fitToHeight="0" orientation="portrait" r:id="rId1"/>
  <extLst>
    <ext xmlns:x14="http://schemas.microsoft.com/office/spreadsheetml/2009/9/main" uri="{78C0D931-6437-407d-A8EE-F0AAD7539E65}">
      <x14:conditionalFormattings>
        <x14:conditionalFormatting xmlns:xm="http://schemas.microsoft.com/office/excel/2006/main">
          <x14:cfRule type="containsErrors" priority="2" id="{A5AFA2E4-A835-4395-B181-173FC18D2169}">
            <xm:f>ISERROR(【申請】別紙5!G8)</xm:f>
            <x14:dxf>
              <font>
                <color theme="0"/>
              </font>
            </x14:dxf>
          </x14:cfRule>
          <xm:sqref>M7:N7 F7:J7 P7 XFD7</xm:sqref>
        </x14:conditionalFormatting>
        <x14:conditionalFormatting xmlns:xm="http://schemas.microsoft.com/office/excel/2006/main">
          <x14:cfRule type="containsErrors" priority="156" id="{A5AFA2E4-A835-4395-B181-173FC18D2169}">
            <xm:f>ISERROR(【申請】別紙5!A8)</xm:f>
            <x14:dxf>
              <font>
                <color theme="0"/>
              </font>
            </x14:dxf>
          </x14:cfRule>
          <xm:sqref>XFC7</xm:sqref>
        </x14:conditionalFormatting>
        <x14:conditionalFormatting xmlns:xm="http://schemas.microsoft.com/office/excel/2006/main">
          <x14:cfRule type="containsErrors" priority="163" id="{A5AFA2E4-A835-4395-B181-173FC18D2169}">
            <xm:f>ISERROR(【申請】別紙5!#REF!)</xm:f>
            <x14:dxf>
              <font>
                <color theme="0"/>
              </font>
            </x14:dxf>
          </x14:cfRule>
          <xm:sqref>K7:L7 O7</xm:sqref>
        </x14:conditionalFormatting>
        <x14:conditionalFormatting xmlns:xm="http://schemas.microsoft.com/office/excel/2006/main">
          <x14:cfRule type="expression" priority="171" id="{7B4D1F8A-7FED-4EB5-8F3C-95379C8E1475}">
            <xm:f>【申請】別紙5!$A8&gt;MAX('計算用(別紙2-2)概要'!#REF!)</xm:f>
            <x14:dxf>
              <font>
                <color theme="0"/>
              </font>
              <border>
                <left/>
                <right/>
                <bottom/>
                <vertical/>
                <horizontal/>
              </border>
            </x14:dxf>
          </x14:cfRule>
          <xm:sqref>AH7:BF7 E7:X7</xm:sqref>
        </x14:conditionalFormatting>
        <x14:conditionalFormatting xmlns:xm="http://schemas.microsoft.com/office/excel/2006/main">
          <x14:cfRule type="containsErrors" priority="191" id="{A5AFA2E4-A835-4395-B181-173FC18D2169}">
            <xm:f>ISERROR(【申請】別紙5!A8)</xm:f>
            <x14:dxf>
              <font>
                <color theme="0"/>
              </font>
            </x14:dxf>
          </x14:cfRule>
          <xm:sqref>E7 A7:C7</xm:sqref>
        </x14:conditionalFormatting>
        <x14:conditionalFormatting xmlns:xm="http://schemas.microsoft.com/office/excel/2006/main">
          <x14:cfRule type="containsErrors" priority="192" id="{A5AFA2E4-A835-4395-B181-173FC18D2169}">
            <xm:f>ISERROR(【申請】別紙5!#REF!)</xm:f>
            <x14:dxf>
              <font>
                <color theme="0"/>
              </font>
            </x14:dxf>
          </x14:cfRule>
          <xm:sqref>D7</xm:sqref>
        </x14:conditionalFormatting>
        <x14:conditionalFormatting xmlns:xm="http://schemas.microsoft.com/office/excel/2006/main">
          <x14:cfRule type="containsErrors" priority="195" id="{A5AFA2E4-A835-4395-B181-173FC18D2169}">
            <xm:f>ISERROR(【申請】別紙5!#REF!)</xm:f>
            <x14:dxf>
              <font>
                <color theme="0"/>
              </font>
            </x14:dxf>
          </x14:cfRule>
          <xm:sqref>AH7:BF7 Q7:X7</xm:sqref>
        </x14:conditionalFormatting>
        <x14:conditionalFormatting xmlns:xm="http://schemas.microsoft.com/office/excel/2006/main">
          <x14:cfRule type="containsErrors" priority="196" id="{A5AFA2E4-A835-4395-B181-173FC18D2169}">
            <xm:f>ISERROR(【申請】別紙5!R8)</xm:f>
            <x14:dxf>
              <font>
                <color theme="0"/>
              </font>
            </x14:dxf>
          </x14:cfRule>
          <xm:sqref>BG7:XFB7</xm:sqref>
        </x14:conditionalFormatting>
      </x14:conditionalFormatting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1">
    <tabColor rgb="FF002060"/>
    <pageSetUpPr fitToPage="1"/>
  </sheetPr>
  <dimension ref="A1:Q381"/>
  <sheetViews>
    <sheetView showGridLines="0" showZeros="0" view="pageBreakPreview" zoomScale="80" zoomScaleNormal="80" zoomScaleSheetLayoutView="80" workbookViewId="0">
      <pane ySplit="3" topLeftCell="A31" activePane="bottomLeft" state="frozen"/>
      <selection activeCell="Q1" sqref="Q1"/>
      <selection pane="bottomLeft" activeCell="L38" sqref="L38"/>
    </sheetView>
  </sheetViews>
  <sheetFormatPr defaultColWidth="9" defaultRowHeight="13.5" x14ac:dyDescent="0.15"/>
  <cols>
    <col min="1" max="1" width="9" style="108"/>
    <col min="2" max="2" width="2.75" style="108" hidden="1" customWidth="1"/>
    <col min="3" max="3" width="73.875" style="132" hidden="1" customWidth="1"/>
    <col min="4" max="4" width="3.75" style="132" hidden="1" customWidth="1"/>
    <col min="5" max="5" width="3.125" style="286" customWidth="1"/>
    <col min="6" max="6" width="18.75" style="110" customWidth="1"/>
    <col min="7" max="7" width="13.125" style="110" bestFit="1" customWidth="1"/>
    <col min="8" max="8" width="9" style="110"/>
    <col min="9" max="9" width="15.5" style="110" customWidth="1"/>
    <col min="10" max="10" width="10.875" style="110" customWidth="1"/>
    <col min="11" max="11" width="9.75" style="111" customWidth="1"/>
    <col min="12" max="13" width="20" style="110" customWidth="1"/>
    <col min="14" max="14" width="19.375" style="110" customWidth="1"/>
    <col min="15" max="15" width="20" style="110" customWidth="1"/>
    <col min="16" max="16" width="17.75" style="110" customWidth="1"/>
    <col min="17" max="17" width="20" style="110" customWidth="1"/>
    <col min="18" max="16384" width="9" style="109"/>
  </cols>
  <sheetData>
    <row r="1" spans="1:17" ht="22.5" customHeight="1" x14ac:dyDescent="0.15">
      <c r="A1" s="900" t="s">
        <v>291</v>
      </c>
      <c r="B1" s="900" t="s">
        <v>292</v>
      </c>
      <c r="E1" s="901" t="s">
        <v>292</v>
      </c>
      <c r="F1" s="137"/>
      <c r="G1" s="137"/>
      <c r="H1" s="137"/>
      <c r="I1" s="137"/>
      <c r="J1" s="137"/>
      <c r="K1" s="287"/>
      <c r="L1" s="137"/>
      <c r="M1" s="137"/>
      <c r="N1" s="137"/>
      <c r="O1" s="137"/>
      <c r="P1" s="137"/>
      <c r="Q1" s="137"/>
    </row>
    <row r="2" spans="1:17" ht="103.5" customHeight="1" x14ac:dyDescent="0.15">
      <c r="A2" s="900"/>
      <c r="B2" s="900"/>
      <c r="E2" s="902"/>
      <c r="F2" s="144" t="s">
        <v>284</v>
      </c>
      <c r="G2" s="144" t="s">
        <v>493</v>
      </c>
      <c r="H2" s="144" t="s">
        <v>281</v>
      </c>
      <c r="I2" s="144" t="s">
        <v>719</v>
      </c>
      <c r="J2" s="144" t="s">
        <v>282</v>
      </c>
      <c r="K2" s="288" t="s">
        <v>245</v>
      </c>
      <c r="L2" s="144" t="s">
        <v>283</v>
      </c>
      <c r="M2" s="144" t="s">
        <v>720</v>
      </c>
      <c r="N2" s="144" t="s">
        <v>285</v>
      </c>
      <c r="O2" s="144" t="s">
        <v>286</v>
      </c>
      <c r="P2" s="144" t="s">
        <v>346</v>
      </c>
      <c r="Q2" s="144" t="s">
        <v>290</v>
      </c>
    </row>
    <row r="3" spans="1:17" s="120" customFormat="1" ht="17.25" x14ac:dyDescent="0.15">
      <c r="A3" s="267"/>
      <c r="B3" s="267"/>
      <c r="C3" s="146"/>
      <c r="D3" s="146"/>
      <c r="E3" s="430"/>
      <c r="F3" s="119">
        <v>4</v>
      </c>
      <c r="G3" s="119">
        <v>5</v>
      </c>
      <c r="H3" s="119">
        <v>2</v>
      </c>
      <c r="I3" s="119">
        <v>3</v>
      </c>
      <c r="J3" s="119">
        <v>4</v>
      </c>
      <c r="K3" s="289">
        <v>5</v>
      </c>
      <c r="L3" s="119">
        <v>6</v>
      </c>
      <c r="M3" s="119">
        <v>7</v>
      </c>
      <c r="N3" s="119">
        <v>8</v>
      </c>
      <c r="O3" s="119">
        <v>9</v>
      </c>
      <c r="P3" s="119">
        <v>10</v>
      </c>
      <c r="Q3" s="119">
        <v>11</v>
      </c>
    </row>
    <row r="4" spans="1:17" s="267" customFormat="1" ht="18.75" x14ac:dyDescent="0.15">
      <c r="A4" s="449">
        <v>1</v>
      </c>
      <c r="C4" s="268"/>
      <c r="D4" s="274"/>
      <c r="E4" s="133"/>
      <c r="K4" s="290"/>
      <c r="P4" s="895">
        <f>'【入力】別紙2-2'!$E$8</f>
        <v>0</v>
      </c>
      <c r="Q4" s="895"/>
    </row>
    <row r="5" spans="1:17" s="285" customFormat="1" ht="18.75" customHeight="1" x14ac:dyDescent="0.2">
      <c r="A5" s="450">
        <f>A4</f>
        <v>1</v>
      </c>
      <c r="B5" s="281"/>
      <c r="C5" s="283"/>
      <c r="D5" s="284"/>
      <c r="E5" s="896" t="s">
        <v>463</v>
      </c>
      <c r="F5" s="896"/>
      <c r="G5" s="896"/>
      <c r="H5" s="896"/>
      <c r="I5" s="896"/>
      <c r="J5" s="896"/>
      <c r="K5" s="896"/>
      <c r="L5" s="896"/>
      <c r="M5" s="896"/>
      <c r="N5" s="896"/>
      <c r="O5" s="897"/>
      <c r="P5" s="897"/>
      <c r="Q5" s="897"/>
    </row>
    <row r="6" spans="1:17" s="48" customFormat="1" ht="18.75" x14ac:dyDescent="0.2">
      <c r="A6" s="451">
        <f>A5</f>
        <v>1</v>
      </c>
      <c r="B6" s="271"/>
      <c r="C6" s="147"/>
      <c r="D6" s="275"/>
      <c r="E6" s="896"/>
      <c r="F6" s="896"/>
      <c r="G6" s="896"/>
      <c r="H6" s="896"/>
      <c r="I6" s="896"/>
      <c r="J6" s="896"/>
      <c r="K6" s="896"/>
      <c r="L6" s="896"/>
      <c r="M6" s="896"/>
      <c r="N6" s="896"/>
      <c r="O6" s="898" t="s">
        <v>243</v>
      </c>
      <c r="P6" s="898"/>
      <c r="Q6" s="898"/>
    </row>
    <row r="7" spans="1:17" s="48" customFormat="1" ht="18.75" x14ac:dyDescent="0.15">
      <c r="A7" s="451">
        <f t="shared" ref="A7:A30" si="0">A6</f>
        <v>1</v>
      </c>
      <c r="B7" s="271"/>
      <c r="C7" s="147"/>
      <c r="D7" s="275"/>
      <c r="E7" s="275"/>
      <c r="F7" s="113"/>
      <c r="G7" s="113"/>
      <c r="H7" s="113"/>
      <c r="I7" s="113"/>
      <c r="J7" s="113"/>
      <c r="K7" s="114"/>
      <c r="L7" s="113"/>
      <c r="M7" s="113"/>
      <c r="N7" s="113"/>
      <c r="O7" s="113"/>
      <c r="P7" s="113"/>
      <c r="Q7" s="269"/>
    </row>
    <row r="8" spans="1:17" s="48" customFormat="1" ht="18.75" x14ac:dyDescent="0.2">
      <c r="A8" s="451">
        <f t="shared" si="0"/>
        <v>1</v>
      </c>
      <c r="B8" s="271"/>
      <c r="C8" s="147"/>
      <c r="D8" s="275"/>
      <c r="E8" s="892" t="s">
        <v>464</v>
      </c>
      <c r="F8" s="892"/>
      <c r="G8" s="892"/>
      <c r="H8" s="893" t="str">
        <f>IF(IFERROR(VLOOKUP($A5,'計算用(別紙2-2)区分'!$A:$E,4,0),"")="","",VLOOKUP($A5,'計算用(別紙2-2)区分'!$A:$E,4,0))</f>
        <v/>
      </c>
      <c r="I8" s="893"/>
      <c r="J8" s="893"/>
      <c r="K8" s="893"/>
      <c r="L8" s="893"/>
      <c r="M8" s="893"/>
      <c r="N8" s="893"/>
      <c r="O8" s="270"/>
      <c r="P8" s="270"/>
      <c r="Q8" s="270"/>
    </row>
    <row r="9" spans="1:17" s="48" customFormat="1" ht="18.75" x14ac:dyDescent="0.15">
      <c r="A9" s="451">
        <f t="shared" si="0"/>
        <v>1</v>
      </c>
      <c r="B9" s="271"/>
      <c r="C9" s="147"/>
      <c r="D9" s="275"/>
      <c r="E9" s="275"/>
      <c r="F9" s="894"/>
      <c r="G9" s="894"/>
      <c r="H9" s="894"/>
      <c r="I9" s="894"/>
      <c r="J9" s="894"/>
      <c r="K9" s="894"/>
      <c r="L9" s="894"/>
      <c r="M9" s="894"/>
      <c r="N9" s="894"/>
      <c r="O9" s="194"/>
      <c r="P9" s="194"/>
      <c r="Q9" s="194"/>
    </row>
    <row r="10" spans="1:17" s="42" customFormat="1" ht="75" customHeight="1" x14ac:dyDescent="0.15">
      <c r="A10" s="451">
        <f t="shared" si="0"/>
        <v>1</v>
      </c>
      <c r="B10" s="271"/>
      <c r="C10" s="148"/>
      <c r="D10" s="276"/>
      <c r="E10" s="278"/>
      <c r="F10" s="115" t="s">
        <v>488</v>
      </c>
      <c r="G10" s="115" t="s">
        <v>465</v>
      </c>
      <c r="H10" s="115" t="s">
        <v>466</v>
      </c>
      <c r="I10" s="115" t="s">
        <v>484</v>
      </c>
      <c r="J10" s="115" t="s">
        <v>467</v>
      </c>
      <c r="K10" s="115" t="s">
        <v>468</v>
      </c>
      <c r="L10" s="115" t="s">
        <v>485</v>
      </c>
      <c r="M10" s="115" t="s">
        <v>486</v>
      </c>
      <c r="N10" s="115" t="s">
        <v>487</v>
      </c>
      <c r="O10" s="115" t="s">
        <v>742</v>
      </c>
      <c r="P10" s="115" t="s">
        <v>469</v>
      </c>
      <c r="Q10" s="115" t="s">
        <v>470</v>
      </c>
    </row>
    <row r="11" spans="1:17" s="108" customFormat="1" ht="135" x14ac:dyDescent="0.15">
      <c r="A11" s="452">
        <f t="shared" si="0"/>
        <v>1</v>
      </c>
      <c r="B11" s="282" t="s">
        <v>803</v>
      </c>
      <c r="C11" s="149" t="str">
        <f>$H$8&amp;D11</f>
        <v>1</v>
      </c>
      <c r="D11" s="274">
        <v>1</v>
      </c>
      <c r="E11" s="277" t="str">
        <f>IF(F11&lt;&gt;"",D11,"")</f>
        <v/>
      </c>
      <c r="F11" s="116" t="str">
        <f>IFERROR($H$8&amp;"("&amp;VLOOKUP($C11,'計算用(別紙5)区分別指導者'!$C:$G,F$3,0)&amp;")","")</f>
        <v/>
      </c>
      <c r="G11" s="116" t="str">
        <f>IF($F11="","",IFERROR(VLOOKUP($C11,'計算用(別紙5)区分別指導者'!$C:$G,G$3,0),""))</f>
        <v/>
      </c>
      <c r="H11" s="116" t="str">
        <f>IF($F11="","",IFERROR(VLOOKUP($G11,'計算用(別紙5) 指導者'!$C:$N,H$3,0),""))</f>
        <v/>
      </c>
      <c r="I11" s="116" t="str">
        <f>IF($F11="","",IFERROR(VLOOKUP($G11,'計算用(別紙5) 指導者'!$C:$N,I$3,0),""))</f>
        <v/>
      </c>
      <c r="J11" s="116" t="str">
        <f>IF($F11="","",IFERROR(VLOOKUP($G11,'計算用(別紙5) 指導者'!$C:$N,J$3,0),""))</f>
        <v/>
      </c>
      <c r="K11" s="117" t="str">
        <f>IF($F11="","",IFERROR(VLOOKUP($G11,'計算用(別紙5) 指導者'!$C:$N,K$3,0),""))</f>
        <v/>
      </c>
      <c r="L11" s="116" t="str">
        <f>IF($F11="","",IFERROR(VLOOKUP($G11,'計算用(別紙5) 指導者'!$C:$N,L$3,0),""))</f>
        <v/>
      </c>
      <c r="M11" s="116" t="str">
        <f>IF($F11="","",IFERROR(VLOOKUP($G11,'計算用(別紙5) 指導者'!$C:$N,M$3,0),""))</f>
        <v/>
      </c>
      <c r="N11" s="116" t="str">
        <f>IF($F11="","",IFERROR(VLOOKUP($G11,'計算用(別紙5) 指導者'!$C:$N,N$3,0),""))</f>
        <v/>
      </c>
      <c r="O11" s="116" t="str">
        <f>IF($F11="","",IFERROR(VLOOKUP($G11,'計算用(別紙5) 指導者'!$C:$N,O$3,0),""))</f>
        <v/>
      </c>
      <c r="P11" s="116" t="str">
        <f>IF($F11="","",IFERROR(VLOOKUP($G11,'計算用(別紙5) 指導者'!$C:$N,P$3,0),""))</f>
        <v/>
      </c>
      <c r="Q11" s="116" t="str">
        <f>IF($F11="","",IFERROR(VLOOKUP($G11,'計算用(別紙5) 指導者'!$C:$N,Q$3,0),""))</f>
        <v/>
      </c>
    </row>
    <row r="12" spans="1:17" s="108" customFormat="1" ht="135" x14ac:dyDescent="0.15">
      <c r="A12" s="452">
        <f t="shared" si="0"/>
        <v>1</v>
      </c>
      <c r="B12" s="282" t="s">
        <v>803</v>
      </c>
      <c r="C12" s="149" t="str">
        <f t="shared" ref="C12:C30" si="1">$H$8&amp;D12</f>
        <v>2</v>
      </c>
      <c r="D12" s="274">
        <v>2</v>
      </c>
      <c r="E12" s="277" t="str">
        <f t="shared" ref="E12:E30" si="2">IF(F12&lt;&gt;"",D12,"")</f>
        <v/>
      </c>
      <c r="F12" s="116" t="str">
        <f>IFERROR($H$8&amp;"("&amp;VLOOKUP($C12,'計算用(別紙5)区分別指導者'!$C:$G,F$3,0)&amp;")","")</f>
        <v/>
      </c>
      <c r="G12" s="116" t="str">
        <f>IF($F12="","",IFERROR(VLOOKUP($C12,'計算用(別紙5)区分別指導者'!$C:$G,G$3,0),""))</f>
        <v/>
      </c>
      <c r="H12" s="116" t="str">
        <f>IF($F12="","",IFERROR(VLOOKUP($G12,'計算用(別紙5) 指導者'!$C:$N,H$3,0),""))</f>
        <v/>
      </c>
      <c r="I12" s="116" t="str">
        <f>IF($F12="","",IFERROR(VLOOKUP($G12,'計算用(別紙5) 指導者'!$C:$N,I$3,0),""))</f>
        <v/>
      </c>
      <c r="J12" s="116" t="str">
        <f>IF($F12="","",IFERROR(VLOOKUP($G12,'計算用(別紙5) 指導者'!$C:$N,J$3,0),""))</f>
        <v/>
      </c>
      <c r="K12" s="117" t="str">
        <f>IF($F12="","",IFERROR(VLOOKUP($G12,'計算用(別紙5) 指導者'!$C:$N,K$3,0),""))</f>
        <v/>
      </c>
      <c r="L12" s="116" t="str">
        <f>IF($F12="","",IFERROR(VLOOKUP($G12,'計算用(別紙5) 指導者'!$C:$N,L$3,0),""))</f>
        <v/>
      </c>
      <c r="M12" s="116" t="str">
        <f>IF($F12="","",IFERROR(VLOOKUP($G12,'計算用(別紙5) 指導者'!$C:$N,M$3,0),""))</f>
        <v/>
      </c>
      <c r="N12" s="116" t="str">
        <f>IF($F12="","",IFERROR(VLOOKUP($G12,'計算用(別紙5) 指導者'!$C:$N,N$3,0),""))</f>
        <v/>
      </c>
      <c r="O12" s="116" t="str">
        <f>IF($F12="","",IFERROR(VLOOKUP($G12,'計算用(別紙5) 指導者'!$C:$N,O$3,0),""))</f>
        <v/>
      </c>
      <c r="P12" s="116" t="str">
        <f>IF($F12="","",IFERROR(VLOOKUP($G12,'計算用(別紙5) 指導者'!$C:$N,P$3,0),""))</f>
        <v/>
      </c>
      <c r="Q12" s="116" t="str">
        <f>IF($F12="","",IFERROR(VLOOKUP($G12,'計算用(別紙5) 指導者'!$C:$N,Q$3,0),""))</f>
        <v/>
      </c>
    </row>
    <row r="13" spans="1:17" s="108" customFormat="1" ht="135" x14ac:dyDescent="0.15">
      <c r="A13" s="452">
        <f t="shared" si="0"/>
        <v>1</v>
      </c>
      <c r="B13" s="282" t="s">
        <v>802</v>
      </c>
      <c r="C13" s="149" t="str">
        <f t="shared" si="1"/>
        <v>3</v>
      </c>
      <c r="D13" s="274">
        <v>3</v>
      </c>
      <c r="E13" s="277" t="str">
        <f t="shared" si="2"/>
        <v/>
      </c>
      <c r="F13" s="116" t="str">
        <f>IFERROR($H$8&amp;"("&amp;VLOOKUP($C13,'計算用(別紙5)区分別指導者'!$C:$G,F$3,0)&amp;")","")</f>
        <v/>
      </c>
      <c r="G13" s="116" t="str">
        <f>IF($F13="","",IFERROR(VLOOKUP($C13,'計算用(別紙5)区分別指導者'!$C:$G,G$3,0),""))</f>
        <v/>
      </c>
      <c r="H13" s="116" t="str">
        <f>IF($F13="","",IFERROR(VLOOKUP($G13,'計算用(別紙5) 指導者'!$C:$N,H$3,0),""))</f>
        <v/>
      </c>
      <c r="I13" s="116" t="str">
        <f>IF($F13="","",IFERROR(VLOOKUP($G13,'計算用(別紙5) 指導者'!$C:$N,I$3,0),""))</f>
        <v/>
      </c>
      <c r="J13" s="116" t="str">
        <f>IF($F13="","",IFERROR(VLOOKUP($G13,'計算用(別紙5) 指導者'!$C:$N,J$3,0),""))</f>
        <v/>
      </c>
      <c r="K13" s="117" t="str">
        <f>IF($F13="","",IFERROR(VLOOKUP($G13,'計算用(別紙5) 指導者'!$C:$N,K$3,0),""))</f>
        <v/>
      </c>
      <c r="L13" s="116" t="str">
        <f>IF($F13="","",IFERROR(VLOOKUP($G13,'計算用(別紙5) 指導者'!$C:$N,L$3,0),""))</f>
        <v/>
      </c>
      <c r="M13" s="116" t="str">
        <f>IF($F13="","",IFERROR(VLOOKUP($G13,'計算用(別紙5) 指導者'!$C:$N,M$3,0),""))</f>
        <v/>
      </c>
      <c r="N13" s="116" t="str">
        <f>IF($F13="","",IFERROR(VLOOKUP($G13,'計算用(別紙5) 指導者'!$C:$N,N$3,0),""))</f>
        <v/>
      </c>
      <c r="O13" s="116" t="str">
        <f>IF($F13="","",IFERROR(VLOOKUP($G13,'計算用(別紙5) 指導者'!$C:$N,O$3,0),""))</f>
        <v/>
      </c>
      <c r="P13" s="116" t="str">
        <f>IF($F13="","",IFERROR(VLOOKUP($G13,'計算用(別紙5) 指導者'!$C:$N,P$3,0),""))</f>
        <v/>
      </c>
      <c r="Q13" s="116" t="str">
        <f>IF($F13="","",IFERROR(VLOOKUP($G13,'計算用(別紙5) 指導者'!$C:$N,Q$3,0),""))</f>
        <v/>
      </c>
    </row>
    <row r="14" spans="1:17" s="108" customFormat="1" ht="135" x14ac:dyDescent="0.15">
      <c r="A14" s="452">
        <f t="shared" si="0"/>
        <v>1</v>
      </c>
      <c r="B14" s="282" t="s">
        <v>802</v>
      </c>
      <c r="C14" s="149" t="str">
        <f t="shared" si="1"/>
        <v>4</v>
      </c>
      <c r="D14" s="274">
        <v>4</v>
      </c>
      <c r="E14" s="277" t="str">
        <f t="shared" si="2"/>
        <v/>
      </c>
      <c r="F14" s="116" t="str">
        <f>IFERROR($H$8&amp;"("&amp;VLOOKUP($C14,'計算用(別紙5)区分別指導者'!$C:$G,F$3,0)&amp;")","")</f>
        <v/>
      </c>
      <c r="G14" s="116" t="str">
        <f>IF($F14="","",IFERROR(VLOOKUP($C14,'計算用(別紙5)区分別指導者'!$C:$G,G$3,0),""))</f>
        <v/>
      </c>
      <c r="H14" s="116" t="str">
        <f>IF($F14="","",IFERROR(VLOOKUP($G14,'計算用(別紙5) 指導者'!$C:$N,H$3,0),""))</f>
        <v/>
      </c>
      <c r="I14" s="116" t="str">
        <f>IF($F14="","",IFERROR(VLOOKUP($G14,'計算用(別紙5) 指導者'!$C:$N,I$3,0),""))</f>
        <v/>
      </c>
      <c r="J14" s="116" t="str">
        <f>IF($F14="","",IFERROR(VLOOKUP($G14,'計算用(別紙5) 指導者'!$C:$N,J$3,0),""))</f>
        <v/>
      </c>
      <c r="K14" s="117" t="str">
        <f>IF($F14="","",IFERROR(VLOOKUP($G14,'計算用(別紙5) 指導者'!$C:$N,K$3,0),""))</f>
        <v/>
      </c>
      <c r="L14" s="116" t="str">
        <f>IF($F14="","",IFERROR(VLOOKUP($G14,'計算用(別紙5) 指導者'!$C:$N,L$3,0),""))</f>
        <v/>
      </c>
      <c r="M14" s="116" t="str">
        <f>IF($F14="","",IFERROR(VLOOKUP($G14,'計算用(別紙5) 指導者'!$C:$N,M$3,0),""))</f>
        <v/>
      </c>
      <c r="N14" s="116" t="str">
        <f>IF($F14="","",IFERROR(VLOOKUP($G14,'計算用(別紙5) 指導者'!$C:$N,N$3,0),""))</f>
        <v/>
      </c>
      <c r="O14" s="116" t="str">
        <f>IF($F14="","",IFERROR(VLOOKUP($G14,'計算用(別紙5) 指導者'!$C:$N,O$3,0),""))</f>
        <v/>
      </c>
      <c r="P14" s="116" t="str">
        <f>IF($F14="","",IFERROR(VLOOKUP($G14,'計算用(別紙5) 指導者'!$C:$N,P$3,0),""))</f>
        <v/>
      </c>
      <c r="Q14" s="116" t="str">
        <f>IF($F14="","",IFERROR(VLOOKUP($G14,'計算用(別紙5) 指導者'!$C:$N,Q$3,0),""))</f>
        <v/>
      </c>
    </row>
    <row r="15" spans="1:17" s="108" customFormat="1" ht="135" x14ac:dyDescent="0.15">
      <c r="A15" s="452">
        <f t="shared" si="0"/>
        <v>1</v>
      </c>
      <c r="B15" s="282" t="s">
        <v>802</v>
      </c>
      <c r="C15" s="149" t="str">
        <f t="shared" si="1"/>
        <v>5</v>
      </c>
      <c r="D15" s="274">
        <v>5</v>
      </c>
      <c r="E15" s="277" t="str">
        <f t="shared" si="2"/>
        <v/>
      </c>
      <c r="F15" s="116" t="str">
        <f>IFERROR($H$8&amp;"("&amp;VLOOKUP($C15,'計算用(別紙5)区分別指導者'!$C:$G,F$3,0)&amp;")","")</f>
        <v/>
      </c>
      <c r="G15" s="116" t="str">
        <f>IF($F15="","",IFERROR(VLOOKUP($C15,'計算用(別紙5)区分別指導者'!$C:$G,G$3,0),""))</f>
        <v/>
      </c>
      <c r="H15" s="116" t="str">
        <f>IF($F15="","",IFERROR(VLOOKUP($G15,'計算用(別紙5) 指導者'!$C:$N,H$3,0),""))</f>
        <v/>
      </c>
      <c r="I15" s="116" t="str">
        <f>IF($F15="","",IFERROR(VLOOKUP($G15,'計算用(別紙5) 指導者'!$C:$N,I$3,0),""))</f>
        <v/>
      </c>
      <c r="J15" s="116" t="str">
        <f>IF($F15="","",IFERROR(VLOOKUP($G15,'計算用(別紙5) 指導者'!$C:$N,J$3,0),""))</f>
        <v/>
      </c>
      <c r="K15" s="117" t="str">
        <f>IF($F15="","",IFERROR(VLOOKUP($G15,'計算用(別紙5) 指導者'!$C:$N,K$3,0),""))</f>
        <v/>
      </c>
      <c r="L15" s="116" t="str">
        <f>IF($F15="","",IFERROR(VLOOKUP($G15,'計算用(別紙5) 指導者'!$C:$N,L$3,0),""))</f>
        <v/>
      </c>
      <c r="M15" s="116" t="str">
        <f>IF($F15="","",IFERROR(VLOOKUP($G15,'計算用(別紙5) 指導者'!$C:$N,M$3,0),""))</f>
        <v/>
      </c>
      <c r="N15" s="116" t="str">
        <f>IF($F15="","",IFERROR(VLOOKUP($G15,'計算用(別紙5) 指導者'!$C:$N,N$3,0),""))</f>
        <v/>
      </c>
      <c r="O15" s="116" t="str">
        <f>IF($F15="","",IFERROR(VLOOKUP($G15,'計算用(別紙5) 指導者'!$C:$N,O$3,0),""))</f>
        <v/>
      </c>
      <c r="P15" s="116" t="str">
        <f>IF($F15="","",IFERROR(VLOOKUP($G15,'計算用(別紙5) 指導者'!$C:$N,P$3,0),""))</f>
        <v/>
      </c>
      <c r="Q15" s="116" t="str">
        <f>IF($F15="","",IFERROR(VLOOKUP($G15,'計算用(別紙5) 指導者'!$C:$N,Q$3,0),""))</f>
        <v/>
      </c>
    </row>
    <row r="16" spans="1:17" s="108" customFormat="1" ht="135" x14ac:dyDescent="0.15">
      <c r="A16" s="452">
        <f t="shared" si="0"/>
        <v>1</v>
      </c>
      <c r="B16" s="282" t="s">
        <v>802</v>
      </c>
      <c r="C16" s="149" t="str">
        <f t="shared" si="1"/>
        <v>6</v>
      </c>
      <c r="D16" s="274">
        <v>6</v>
      </c>
      <c r="E16" s="277" t="str">
        <f t="shared" si="2"/>
        <v/>
      </c>
      <c r="F16" s="116" t="str">
        <f>IFERROR($H$8&amp;"("&amp;VLOOKUP($C16,'計算用(別紙5)区分別指導者'!$C:$G,F$3,0)&amp;")","")</f>
        <v/>
      </c>
      <c r="G16" s="116" t="str">
        <f>IF($F16="","",IFERROR(VLOOKUP($C16,'計算用(別紙5)区分別指導者'!$C:$G,G$3,0),""))</f>
        <v/>
      </c>
      <c r="H16" s="116" t="str">
        <f>IF($F16="","",IFERROR(VLOOKUP($G16,'計算用(別紙5) 指導者'!$C:$N,H$3,0),""))</f>
        <v/>
      </c>
      <c r="I16" s="116" t="str">
        <f>IF($F16="","",IFERROR(VLOOKUP($G16,'計算用(別紙5) 指導者'!$C:$N,I$3,0),""))</f>
        <v/>
      </c>
      <c r="J16" s="116" t="str">
        <f>IF($F16="","",IFERROR(VLOOKUP($G16,'計算用(別紙5) 指導者'!$C:$N,J$3,0),""))</f>
        <v/>
      </c>
      <c r="K16" s="117" t="str">
        <f>IF($F16="","",IFERROR(VLOOKUP($G16,'計算用(別紙5) 指導者'!$C:$N,K$3,0),""))</f>
        <v/>
      </c>
      <c r="L16" s="116" t="str">
        <f>IF($F16="","",IFERROR(VLOOKUP($G16,'計算用(別紙5) 指導者'!$C:$N,L$3,0),""))</f>
        <v/>
      </c>
      <c r="M16" s="116" t="str">
        <f>IF($F16="","",IFERROR(VLOOKUP($G16,'計算用(別紙5) 指導者'!$C:$N,M$3,0),""))</f>
        <v/>
      </c>
      <c r="N16" s="116" t="str">
        <f>IF($F16="","",IFERROR(VLOOKUP($G16,'計算用(別紙5) 指導者'!$C:$N,N$3,0),""))</f>
        <v/>
      </c>
      <c r="O16" s="116" t="str">
        <f>IF($F16="","",IFERROR(VLOOKUP($G16,'計算用(別紙5) 指導者'!$C:$N,O$3,0),""))</f>
        <v/>
      </c>
      <c r="P16" s="116" t="str">
        <f>IF($F16="","",IFERROR(VLOOKUP($G16,'計算用(別紙5) 指導者'!$C:$N,P$3,0),""))</f>
        <v/>
      </c>
      <c r="Q16" s="116" t="str">
        <f>IF($F16="","",IFERROR(VLOOKUP($G16,'計算用(別紙5) 指導者'!$C:$N,Q$3,0),""))</f>
        <v/>
      </c>
    </row>
    <row r="17" spans="1:17" s="108" customFormat="1" ht="135" x14ac:dyDescent="0.15">
      <c r="A17" s="452">
        <f t="shared" si="0"/>
        <v>1</v>
      </c>
      <c r="B17" s="282" t="s">
        <v>802</v>
      </c>
      <c r="C17" s="149" t="str">
        <f t="shared" si="1"/>
        <v>7</v>
      </c>
      <c r="D17" s="274">
        <v>7</v>
      </c>
      <c r="E17" s="277" t="str">
        <f t="shared" si="2"/>
        <v/>
      </c>
      <c r="F17" s="116" t="str">
        <f>IFERROR($H$8&amp;"("&amp;VLOOKUP($C17,'計算用(別紙5)区分別指導者'!$C:$G,F$3,0)&amp;")","")</f>
        <v/>
      </c>
      <c r="G17" s="116" t="str">
        <f>IF($F17="","",IFERROR(VLOOKUP($C17,'計算用(別紙5)区分別指導者'!$C:$G,G$3,0),""))</f>
        <v/>
      </c>
      <c r="H17" s="116" t="str">
        <f>IF($F17="","",IFERROR(VLOOKUP($G17,'計算用(別紙5) 指導者'!$C:$N,H$3,0),""))</f>
        <v/>
      </c>
      <c r="I17" s="116" t="str">
        <f>IF($F17="","",IFERROR(VLOOKUP($G17,'計算用(別紙5) 指導者'!$C:$N,I$3,0),""))</f>
        <v/>
      </c>
      <c r="J17" s="116" t="str">
        <f>IF($F17="","",IFERROR(VLOOKUP($G17,'計算用(別紙5) 指導者'!$C:$N,J$3,0),""))</f>
        <v/>
      </c>
      <c r="K17" s="117" t="str">
        <f>IF($F17="","",IFERROR(VLOOKUP($G17,'計算用(別紙5) 指導者'!$C:$N,K$3,0),""))</f>
        <v/>
      </c>
      <c r="L17" s="116" t="str">
        <f>IF($F17="","",IFERROR(VLOOKUP($G17,'計算用(別紙5) 指導者'!$C:$N,L$3,0),""))</f>
        <v/>
      </c>
      <c r="M17" s="116" t="str">
        <f>IF($F17="","",IFERROR(VLOOKUP($G17,'計算用(別紙5) 指導者'!$C:$N,M$3,0),""))</f>
        <v/>
      </c>
      <c r="N17" s="116" t="str">
        <f>IF($F17="","",IFERROR(VLOOKUP($G17,'計算用(別紙5) 指導者'!$C:$N,N$3,0),""))</f>
        <v/>
      </c>
      <c r="O17" s="116" t="str">
        <f>IF($F17="","",IFERROR(VLOOKUP($G17,'計算用(別紙5) 指導者'!$C:$N,O$3,0),""))</f>
        <v/>
      </c>
      <c r="P17" s="116" t="str">
        <f>IF($F17="","",IFERROR(VLOOKUP($G17,'計算用(別紙5) 指導者'!$C:$N,P$3,0),""))</f>
        <v/>
      </c>
      <c r="Q17" s="116" t="str">
        <f>IF($F17="","",IFERROR(VLOOKUP($G17,'計算用(別紙5) 指導者'!$C:$N,Q$3,0),""))</f>
        <v/>
      </c>
    </row>
    <row r="18" spans="1:17" s="108" customFormat="1" ht="135" x14ac:dyDescent="0.15">
      <c r="A18" s="452">
        <f t="shared" si="0"/>
        <v>1</v>
      </c>
      <c r="B18" s="282" t="s">
        <v>802</v>
      </c>
      <c r="C18" s="149" t="str">
        <f t="shared" si="1"/>
        <v>8</v>
      </c>
      <c r="D18" s="274">
        <v>8</v>
      </c>
      <c r="E18" s="277" t="str">
        <f t="shared" si="2"/>
        <v/>
      </c>
      <c r="F18" s="116" t="str">
        <f>IFERROR($H$8&amp;"("&amp;VLOOKUP($C18,'計算用(別紙5)区分別指導者'!$C:$G,F$3,0)&amp;")","")</f>
        <v/>
      </c>
      <c r="G18" s="116" t="str">
        <f>IF($F18="","",IFERROR(VLOOKUP($C18,'計算用(別紙5)区分別指導者'!$C:$G,G$3,0),""))</f>
        <v/>
      </c>
      <c r="H18" s="116" t="str">
        <f>IF($F18="","",IFERROR(VLOOKUP($G18,'計算用(別紙5) 指導者'!$C:$N,H$3,0),""))</f>
        <v/>
      </c>
      <c r="I18" s="116" t="str">
        <f>IF($F18="","",IFERROR(VLOOKUP($G18,'計算用(別紙5) 指導者'!$C:$N,I$3,0),""))</f>
        <v/>
      </c>
      <c r="J18" s="116" t="str">
        <f>IF($F18="","",IFERROR(VLOOKUP($G18,'計算用(別紙5) 指導者'!$C:$N,J$3,0),""))</f>
        <v/>
      </c>
      <c r="K18" s="117" t="str">
        <f>IF($F18="","",IFERROR(VLOOKUP($G18,'計算用(別紙5) 指導者'!$C:$N,K$3,0),""))</f>
        <v/>
      </c>
      <c r="L18" s="116" t="str">
        <f>IF($F18="","",IFERROR(VLOOKUP($G18,'計算用(別紙5) 指導者'!$C:$N,L$3,0),""))</f>
        <v/>
      </c>
      <c r="M18" s="116" t="str">
        <f>IF($F18="","",IFERROR(VLOOKUP($G18,'計算用(別紙5) 指導者'!$C:$N,M$3,0),""))</f>
        <v/>
      </c>
      <c r="N18" s="116" t="str">
        <f>IF($F18="","",IFERROR(VLOOKUP($G18,'計算用(別紙5) 指導者'!$C:$N,N$3,0),""))</f>
        <v/>
      </c>
      <c r="O18" s="116" t="str">
        <f>IF($F18="","",IFERROR(VLOOKUP($G18,'計算用(別紙5) 指導者'!$C:$N,O$3,0),""))</f>
        <v/>
      </c>
      <c r="P18" s="116" t="str">
        <f>IF($F18="","",IFERROR(VLOOKUP($G18,'計算用(別紙5) 指導者'!$C:$N,P$3,0),""))</f>
        <v/>
      </c>
      <c r="Q18" s="116" t="str">
        <f>IF($F18="","",IFERROR(VLOOKUP($G18,'計算用(別紙5) 指導者'!$C:$N,Q$3,0),""))</f>
        <v/>
      </c>
    </row>
    <row r="19" spans="1:17" s="108" customFormat="1" ht="135" x14ac:dyDescent="0.15">
      <c r="A19" s="452">
        <f t="shared" si="0"/>
        <v>1</v>
      </c>
      <c r="B19" s="282" t="s">
        <v>802</v>
      </c>
      <c r="C19" s="149" t="str">
        <f t="shared" si="1"/>
        <v>9</v>
      </c>
      <c r="D19" s="274">
        <v>9</v>
      </c>
      <c r="E19" s="277" t="str">
        <f t="shared" si="2"/>
        <v/>
      </c>
      <c r="F19" s="116" t="str">
        <f>IFERROR($H$8&amp;"("&amp;VLOOKUP($C19,'計算用(別紙5)区分別指導者'!$C:$G,F$3,0)&amp;")","")</f>
        <v/>
      </c>
      <c r="G19" s="116" t="str">
        <f>IF($F19="","",IFERROR(VLOOKUP($C19,'計算用(別紙5)区分別指導者'!$C:$G,G$3,0),""))</f>
        <v/>
      </c>
      <c r="H19" s="116" t="str">
        <f>IF($F19="","",IFERROR(VLOOKUP($G19,'計算用(別紙5) 指導者'!$C:$N,H$3,0),""))</f>
        <v/>
      </c>
      <c r="I19" s="116" t="str">
        <f>IF($F19="","",IFERROR(VLOOKUP($G19,'計算用(別紙5) 指導者'!$C:$N,I$3,0),""))</f>
        <v/>
      </c>
      <c r="J19" s="116" t="str">
        <f>IF($F19="","",IFERROR(VLOOKUP($G19,'計算用(別紙5) 指導者'!$C:$N,J$3,0),""))</f>
        <v/>
      </c>
      <c r="K19" s="117" t="str">
        <f>IF($F19="","",IFERROR(VLOOKUP($G19,'計算用(別紙5) 指導者'!$C:$N,K$3,0),""))</f>
        <v/>
      </c>
      <c r="L19" s="116" t="str">
        <f>IF($F19="","",IFERROR(VLOOKUP($G19,'計算用(別紙5) 指導者'!$C:$N,L$3,0),""))</f>
        <v/>
      </c>
      <c r="M19" s="116" t="str">
        <f>IF($F19="","",IFERROR(VLOOKUP($G19,'計算用(別紙5) 指導者'!$C:$N,M$3,0),""))</f>
        <v/>
      </c>
      <c r="N19" s="116" t="str">
        <f>IF($F19="","",IFERROR(VLOOKUP($G19,'計算用(別紙5) 指導者'!$C:$N,N$3,0),""))</f>
        <v/>
      </c>
      <c r="O19" s="116" t="str">
        <f>IF($F19="","",IFERROR(VLOOKUP($G19,'計算用(別紙5) 指導者'!$C:$N,O$3,0),""))</f>
        <v/>
      </c>
      <c r="P19" s="116" t="str">
        <f>IF($F19="","",IFERROR(VLOOKUP($G19,'計算用(別紙5) 指導者'!$C:$N,P$3,0),""))</f>
        <v/>
      </c>
      <c r="Q19" s="116" t="str">
        <f>IF($F19="","",IFERROR(VLOOKUP($G19,'計算用(別紙5) 指導者'!$C:$N,Q$3,0),""))</f>
        <v/>
      </c>
    </row>
    <row r="20" spans="1:17" s="108" customFormat="1" ht="135" x14ac:dyDescent="0.15">
      <c r="A20" s="452">
        <f t="shared" si="0"/>
        <v>1</v>
      </c>
      <c r="B20" s="282" t="s">
        <v>802</v>
      </c>
      <c r="C20" s="149" t="str">
        <f t="shared" si="1"/>
        <v>10</v>
      </c>
      <c r="D20" s="274">
        <v>10</v>
      </c>
      <c r="E20" s="277" t="str">
        <f t="shared" si="2"/>
        <v/>
      </c>
      <c r="F20" s="116" t="str">
        <f>IFERROR($H$8&amp;"("&amp;VLOOKUP($C20,'計算用(別紙5)区分別指導者'!$C:$G,F$3,0)&amp;")","")</f>
        <v/>
      </c>
      <c r="G20" s="116" t="str">
        <f>IF($F20="","",IFERROR(VLOOKUP($C20,'計算用(別紙5)区分別指導者'!$C:$G,G$3,0),""))</f>
        <v/>
      </c>
      <c r="H20" s="116" t="str">
        <f>IF($F20="","",IFERROR(VLOOKUP($G20,'計算用(別紙5) 指導者'!$C:$N,H$3,0),""))</f>
        <v/>
      </c>
      <c r="I20" s="116" t="str">
        <f>IF($F20="","",IFERROR(VLOOKUP($G20,'計算用(別紙5) 指導者'!$C:$N,I$3,0),""))</f>
        <v/>
      </c>
      <c r="J20" s="116" t="str">
        <f>IF($F20="","",IFERROR(VLOOKUP($G20,'計算用(別紙5) 指導者'!$C:$N,J$3,0),""))</f>
        <v/>
      </c>
      <c r="K20" s="117" t="str">
        <f>IF($F20="","",IFERROR(VLOOKUP($G20,'計算用(別紙5) 指導者'!$C:$N,K$3,0),""))</f>
        <v/>
      </c>
      <c r="L20" s="116" t="str">
        <f>IF($F20="","",IFERROR(VLOOKUP($G20,'計算用(別紙5) 指導者'!$C:$N,L$3,0),""))</f>
        <v/>
      </c>
      <c r="M20" s="116" t="str">
        <f>IF($F20="","",IFERROR(VLOOKUP($G20,'計算用(別紙5) 指導者'!$C:$N,M$3,0),""))</f>
        <v/>
      </c>
      <c r="N20" s="116" t="str">
        <f>IF($F20="","",IFERROR(VLOOKUP($G20,'計算用(別紙5) 指導者'!$C:$N,N$3,0),""))</f>
        <v/>
      </c>
      <c r="O20" s="116" t="str">
        <f>IF($F20="","",IFERROR(VLOOKUP($G20,'計算用(別紙5) 指導者'!$C:$N,O$3,0),""))</f>
        <v/>
      </c>
      <c r="P20" s="116" t="str">
        <f>IF($F20="","",IFERROR(VLOOKUP($G20,'計算用(別紙5) 指導者'!$C:$N,P$3,0),""))</f>
        <v/>
      </c>
      <c r="Q20" s="116" t="str">
        <f>IF($F20="","",IFERROR(VLOOKUP($G20,'計算用(別紙5) 指導者'!$C:$N,Q$3,0),""))</f>
        <v/>
      </c>
    </row>
    <row r="21" spans="1:17" s="108" customFormat="1" ht="135" x14ac:dyDescent="0.15">
      <c r="A21" s="452">
        <f t="shared" si="0"/>
        <v>1</v>
      </c>
      <c r="B21" s="282" t="s">
        <v>802</v>
      </c>
      <c r="C21" s="149" t="str">
        <f t="shared" si="1"/>
        <v>11</v>
      </c>
      <c r="D21" s="274">
        <v>11</v>
      </c>
      <c r="E21" s="277" t="str">
        <f t="shared" si="2"/>
        <v/>
      </c>
      <c r="F21" s="116" t="str">
        <f>IFERROR($H$8&amp;"("&amp;VLOOKUP($C21,'計算用(別紙5)区分別指導者'!$C:$G,F$3,0)&amp;")","")</f>
        <v/>
      </c>
      <c r="G21" s="116" t="str">
        <f>IF($F21="","",IFERROR(VLOOKUP($C21,'計算用(別紙5)区分別指導者'!$C:$G,G$3,0),""))</f>
        <v/>
      </c>
      <c r="H21" s="116" t="str">
        <f>IF($F21="","",IFERROR(VLOOKUP($G21,'計算用(別紙5) 指導者'!$C:$N,H$3,0),""))</f>
        <v/>
      </c>
      <c r="I21" s="116" t="str">
        <f>IF($F21="","",IFERROR(VLOOKUP($G21,'計算用(別紙5) 指導者'!$C:$N,I$3,0),""))</f>
        <v/>
      </c>
      <c r="J21" s="116" t="str">
        <f>IF($F21="","",IFERROR(VLOOKUP($G21,'計算用(別紙5) 指導者'!$C:$N,J$3,0),""))</f>
        <v/>
      </c>
      <c r="K21" s="117" t="str">
        <f>IF($F21="","",IFERROR(VLOOKUP($G21,'計算用(別紙5) 指導者'!$C:$N,K$3,0),""))</f>
        <v/>
      </c>
      <c r="L21" s="116" t="str">
        <f>IF($F21="","",IFERROR(VLOOKUP($G21,'計算用(別紙5) 指導者'!$C:$N,L$3,0),""))</f>
        <v/>
      </c>
      <c r="M21" s="116" t="str">
        <f>IF($F21="","",IFERROR(VLOOKUP($G21,'計算用(別紙5) 指導者'!$C:$N,M$3,0),""))</f>
        <v/>
      </c>
      <c r="N21" s="116" t="str">
        <f>IF($F21="","",IFERROR(VLOOKUP($G21,'計算用(別紙5) 指導者'!$C:$N,N$3,0),""))</f>
        <v/>
      </c>
      <c r="O21" s="116" t="str">
        <f>IF($F21="","",IFERROR(VLOOKUP($G21,'計算用(別紙5) 指導者'!$C:$N,O$3,0),""))</f>
        <v/>
      </c>
      <c r="P21" s="116" t="str">
        <f>IF($F21="","",IFERROR(VLOOKUP($G21,'計算用(別紙5) 指導者'!$C:$N,P$3,0),""))</f>
        <v/>
      </c>
      <c r="Q21" s="116" t="str">
        <f>IF($F21="","",IFERROR(VLOOKUP($G21,'計算用(別紙5) 指導者'!$C:$N,Q$3,0),""))</f>
        <v/>
      </c>
    </row>
    <row r="22" spans="1:17" s="108" customFormat="1" ht="135" x14ac:dyDescent="0.15">
      <c r="A22" s="452">
        <f t="shared" si="0"/>
        <v>1</v>
      </c>
      <c r="B22" s="282" t="s">
        <v>802</v>
      </c>
      <c r="C22" s="149" t="str">
        <f t="shared" si="1"/>
        <v>12</v>
      </c>
      <c r="D22" s="274">
        <v>12</v>
      </c>
      <c r="E22" s="277" t="str">
        <f t="shared" si="2"/>
        <v/>
      </c>
      <c r="F22" s="116" t="str">
        <f>IFERROR($H$8&amp;"("&amp;VLOOKUP($C22,'計算用(別紙5)区分別指導者'!$C:$G,F$3,0)&amp;")","")</f>
        <v/>
      </c>
      <c r="G22" s="116" t="str">
        <f>IF($F22="","",IFERROR(VLOOKUP($C22,'計算用(別紙5)区分別指導者'!$C:$G,G$3,0),""))</f>
        <v/>
      </c>
      <c r="H22" s="116" t="str">
        <f>IF($F22="","",IFERROR(VLOOKUP($G22,'計算用(別紙5) 指導者'!$C:$N,H$3,0),""))</f>
        <v/>
      </c>
      <c r="I22" s="116" t="str">
        <f>IF($F22="","",IFERROR(VLOOKUP($G22,'計算用(別紙5) 指導者'!$C:$N,I$3,0),""))</f>
        <v/>
      </c>
      <c r="J22" s="116" t="str">
        <f>IF($F22="","",IFERROR(VLOOKUP($G22,'計算用(別紙5) 指導者'!$C:$N,J$3,0),""))</f>
        <v/>
      </c>
      <c r="K22" s="117" t="str">
        <f>IF($F22="","",IFERROR(VLOOKUP($G22,'計算用(別紙5) 指導者'!$C:$N,K$3,0),""))</f>
        <v/>
      </c>
      <c r="L22" s="116" t="str">
        <f>IF($F22="","",IFERROR(VLOOKUP($G22,'計算用(別紙5) 指導者'!$C:$N,L$3,0),""))</f>
        <v/>
      </c>
      <c r="M22" s="116" t="str">
        <f>IF($F22="","",IFERROR(VLOOKUP($G22,'計算用(別紙5) 指導者'!$C:$N,M$3,0),""))</f>
        <v/>
      </c>
      <c r="N22" s="116" t="str">
        <f>IF($F22="","",IFERROR(VLOOKUP($G22,'計算用(別紙5) 指導者'!$C:$N,N$3,0),""))</f>
        <v/>
      </c>
      <c r="O22" s="116" t="str">
        <f>IF($F22="","",IFERROR(VLOOKUP($G22,'計算用(別紙5) 指導者'!$C:$N,O$3,0),""))</f>
        <v/>
      </c>
      <c r="P22" s="116" t="str">
        <f>IF($F22="","",IFERROR(VLOOKUP($G22,'計算用(別紙5) 指導者'!$C:$N,P$3,0),""))</f>
        <v/>
      </c>
      <c r="Q22" s="116" t="str">
        <f>IF($F22="","",IFERROR(VLOOKUP($G22,'計算用(別紙5) 指導者'!$C:$N,Q$3,0),""))</f>
        <v/>
      </c>
    </row>
    <row r="23" spans="1:17" s="108" customFormat="1" ht="135" x14ac:dyDescent="0.15">
      <c r="A23" s="452">
        <f t="shared" si="0"/>
        <v>1</v>
      </c>
      <c r="B23" s="282" t="s">
        <v>802</v>
      </c>
      <c r="C23" s="149" t="str">
        <f t="shared" si="1"/>
        <v>13</v>
      </c>
      <c r="D23" s="274">
        <v>13</v>
      </c>
      <c r="E23" s="277" t="str">
        <f t="shared" si="2"/>
        <v/>
      </c>
      <c r="F23" s="116" t="str">
        <f>IFERROR($H$8&amp;"("&amp;VLOOKUP($C23,'計算用(別紙5)区分別指導者'!$C:$G,F$3,0)&amp;")","")</f>
        <v/>
      </c>
      <c r="G23" s="116" t="str">
        <f>IF($F23="","",IFERROR(VLOOKUP($C23,'計算用(別紙5)区分別指導者'!$C:$G,G$3,0),""))</f>
        <v/>
      </c>
      <c r="H23" s="116" t="str">
        <f>IF($F23="","",IFERROR(VLOOKUP($G23,'計算用(別紙5) 指導者'!$C:$N,H$3,0),""))</f>
        <v/>
      </c>
      <c r="I23" s="116" t="str">
        <f>IF($F23="","",IFERROR(VLOOKUP($G23,'計算用(別紙5) 指導者'!$C:$N,I$3,0),""))</f>
        <v/>
      </c>
      <c r="J23" s="116" t="str">
        <f>IF($F23="","",IFERROR(VLOOKUP($G23,'計算用(別紙5) 指導者'!$C:$N,J$3,0),""))</f>
        <v/>
      </c>
      <c r="K23" s="117" t="str">
        <f>IF($F23="","",IFERROR(VLOOKUP($G23,'計算用(別紙5) 指導者'!$C:$N,K$3,0),""))</f>
        <v/>
      </c>
      <c r="L23" s="116" t="str">
        <f>IF($F23="","",IFERROR(VLOOKUP($G23,'計算用(別紙5) 指導者'!$C:$N,L$3,0),""))</f>
        <v/>
      </c>
      <c r="M23" s="116" t="str">
        <f>IF($F23="","",IFERROR(VLOOKUP($G23,'計算用(別紙5) 指導者'!$C:$N,M$3,0),""))</f>
        <v/>
      </c>
      <c r="N23" s="116" t="str">
        <f>IF($F23="","",IFERROR(VLOOKUP($G23,'計算用(別紙5) 指導者'!$C:$N,N$3,0),""))</f>
        <v/>
      </c>
      <c r="O23" s="116" t="str">
        <f>IF($F23="","",IFERROR(VLOOKUP($G23,'計算用(別紙5) 指導者'!$C:$N,O$3,0),""))</f>
        <v/>
      </c>
      <c r="P23" s="116" t="str">
        <f>IF($F23="","",IFERROR(VLOOKUP($G23,'計算用(別紙5) 指導者'!$C:$N,P$3,0),""))</f>
        <v/>
      </c>
      <c r="Q23" s="116" t="str">
        <f>IF($F23="","",IFERROR(VLOOKUP($G23,'計算用(別紙5) 指導者'!$C:$N,Q$3,0),""))</f>
        <v/>
      </c>
    </row>
    <row r="24" spans="1:17" s="108" customFormat="1" ht="135" x14ac:dyDescent="0.15">
      <c r="A24" s="452">
        <f t="shared" si="0"/>
        <v>1</v>
      </c>
      <c r="B24" s="282" t="s">
        <v>802</v>
      </c>
      <c r="C24" s="149" t="str">
        <f t="shared" si="1"/>
        <v>14</v>
      </c>
      <c r="D24" s="274">
        <v>14</v>
      </c>
      <c r="E24" s="277" t="str">
        <f t="shared" si="2"/>
        <v/>
      </c>
      <c r="F24" s="116" t="str">
        <f>IFERROR($H$8&amp;"("&amp;VLOOKUP($C24,'計算用(別紙5)区分別指導者'!$C:$G,F$3,0)&amp;")","")</f>
        <v/>
      </c>
      <c r="G24" s="116" t="str">
        <f>IF($F24="","",IFERROR(VLOOKUP($C24,'計算用(別紙5)区分別指導者'!$C:$G,G$3,0),""))</f>
        <v/>
      </c>
      <c r="H24" s="116" t="str">
        <f>IF($F24="","",IFERROR(VLOOKUP($G24,'計算用(別紙5) 指導者'!$C:$N,H$3,0),""))</f>
        <v/>
      </c>
      <c r="I24" s="116" t="str">
        <f>IF($F24="","",IFERROR(VLOOKUP($G24,'計算用(別紙5) 指導者'!$C:$N,I$3,0),""))</f>
        <v/>
      </c>
      <c r="J24" s="116" t="str">
        <f>IF($F24="","",IFERROR(VLOOKUP($G24,'計算用(別紙5) 指導者'!$C:$N,J$3,0),""))</f>
        <v/>
      </c>
      <c r="K24" s="117" t="str">
        <f>IF($F24="","",IFERROR(VLOOKUP($G24,'計算用(別紙5) 指導者'!$C:$N,K$3,0),""))</f>
        <v/>
      </c>
      <c r="L24" s="116" t="str">
        <f>IF($F24="","",IFERROR(VLOOKUP($G24,'計算用(別紙5) 指導者'!$C:$N,L$3,0),""))</f>
        <v/>
      </c>
      <c r="M24" s="116" t="str">
        <f>IF($F24="","",IFERROR(VLOOKUP($G24,'計算用(別紙5) 指導者'!$C:$N,M$3,0),""))</f>
        <v/>
      </c>
      <c r="N24" s="116" t="str">
        <f>IF($F24="","",IFERROR(VLOOKUP($G24,'計算用(別紙5) 指導者'!$C:$N,N$3,0),""))</f>
        <v/>
      </c>
      <c r="O24" s="116" t="str">
        <f>IF($F24="","",IFERROR(VLOOKUP($G24,'計算用(別紙5) 指導者'!$C:$N,O$3,0),""))</f>
        <v/>
      </c>
      <c r="P24" s="116" t="str">
        <f>IF($F24="","",IFERROR(VLOOKUP($G24,'計算用(別紙5) 指導者'!$C:$N,P$3,0),""))</f>
        <v/>
      </c>
      <c r="Q24" s="116" t="str">
        <f>IF($F24="","",IFERROR(VLOOKUP($G24,'計算用(別紙5) 指導者'!$C:$N,Q$3,0),""))</f>
        <v/>
      </c>
    </row>
    <row r="25" spans="1:17" s="108" customFormat="1" ht="135" x14ac:dyDescent="0.15">
      <c r="A25" s="452">
        <f t="shared" si="0"/>
        <v>1</v>
      </c>
      <c r="B25" s="282" t="s">
        <v>802</v>
      </c>
      <c r="C25" s="149" t="str">
        <f t="shared" si="1"/>
        <v>15</v>
      </c>
      <c r="D25" s="274">
        <v>15</v>
      </c>
      <c r="E25" s="277" t="str">
        <f t="shared" si="2"/>
        <v/>
      </c>
      <c r="F25" s="116" t="str">
        <f>IFERROR($H$8&amp;"("&amp;VLOOKUP($C25,'計算用(別紙5)区分別指導者'!$C:$G,F$3,0)&amp;")","")</f>
        <v/>
      </c>
      <c r="G25" s="116" t="str">
        <f>IF($F25="","",IFERROR(VLOOKUP($C25,'計算用(別紙5)区分別指導者'!$C:$G,G$3,0),""))</f>
        <v/>
      </c>
      <c r="H25" s="116" t="str">
        <f>IF($F25="","",IFERROR(VLOOKUP($G25,'計算用(別紙5) 指導者'!$C:$N,H$3,0),""))</f>
        <v/>
      </c>
      <c r="I25" s="116" t="str">
        <f>IF($F25="","",IFERROR(VLOOKUP($G25,'計算用(別紙5) 指導者'!$C:$N,I$3,0),""))</f>
        <v/>
      </c>
      <c r="J25" s="116" t="str">
        <f>IF($F25="","",IFERROR(VLOOKUP($G25,'計算用(別紙5) 指導者'!$C:$N,J$3,0),""))</f>
        <v/>
      </c>
      <c r="K25" s="117" t="str">
        <f>IF($F25="","",IFERROR(VLOOKUP($G25,'計算用(別紙5) 指導者'!$C:$N,K$3,0),""))</f>
        <v/>
      </c>
      <c r="L25" s="116" t="str">
        <f>IF($F25="","",IFERROR(VLOOKUP($G25,'計算用(別紙5) 指導者'!$C:$N,L$3,0),""))</f>
        <v/>
      </c>
      <c r="M25" s="116" t="str">
        <f>IF($F25="","",IFERROR(VLOOKUP($G25,'計算用(別紙5) 指導者'!$C:$N,M$3,0),""))</f>
        <v/>
      </c>
      <c r="N25" s="116" t="str">
        <f>IF($F25="","",IFERROR(VLOOKUP($G25,'計算用(別紙5) 指導者'!$C:$N,N$3,0),""))</f>
        <v/>
      </c>
      <c r="O25" s="116" t="str">
        <f>IF($F25="","",IFERROR(VLOOKUP($G25,'計算用(別紙5) 指導者'!$C:$N,O$3,0),""))</f>
        <v/>
      </c>
      <c r="P25" s="116" t="str">
        <f>IF($F25="","",IFERROR(VLOOKUP($G25,'計算用(別紙5) 指導者'!$C:$N,P$3,0),""))</f>
        <v/>
      </c>
      <c r="Q25" s="116" t="str">
        <f>IF($F25="","",IFERROR(VLOOKUP($G25,'計算用(別紙5) 指導者'!$C:$N,Q$3,0),""))</f>
        <v/>
      </c>
    </row>
    <row r="26" spans="1:17" s="108" customFormat="1" ht="135" x14ac:dyDescent="0.15">
      <c r="A26" s="452">
        <f t="shared" si="0"/>
        <v>1</v>
      </c>
      <c r="B26" s="282" t="s">
        <v>802</v>
      </c>
      <c r="C26" s="149" t="str">
        <f t="shared" si="1"/>
        <v>16</v>
      </c>
      <c r="D26" s="274">
        <v>16</v>
      </c>
      <c r="E26" s="277" t="str">
        <f t="shared" si="2"/>
        <v/>
      </c>
      <c r="F26" s="116" t="str">
        <f>IFERROR($H$8&amp;"("&amp;VLOOKUP($C26,'計算用(別紙5)区分別指導者'!$C:$G,F$3,0)&amp;")","")</f>
        <v/>
      </c>
      <c r="G26" s="116" t="str">
        <f>IF($F26="","",IFERROR(VLOOKUP($C26,'計算用(別紙5)区分別指導者'!$C:$G,G$3,0),""))</f>
        <v/>
      </c>
      <c r="H26" s="116" t="str">
        <f>IF($F26="","",IFERROR(VLOOKUP($G26,'計算用(別紙5) 指導者'!$C:$N,H$3,0),""))</f>
        <v/>
      </c>
      <c r="I26" s="116" t="str">
        <f>IF($F26="","",IFERROR(VLOOKUP($G26,'計算用(別紙5) 指導者'!$C:$N,I$3,0),""))</f>
        <v/>
      </c>
      <c r="J26" s="116" t="str">
        <f>IF($F26="","",IFERROR(VLOOKUP($G26,'計算用(別紙5) 指導者'!$C:$N,J$3,0),""))</f>
        <v/>
      </c>
      <c r="K26" s="117" t="str">
        <f>IF($F26="","",IFERROR(VLOOKUP($G26,'計算用(別紙5) 指導者'!$C:$N,K$3,0),""))</f>
        <v/>
      </c>
      <c r="L26" s="116" t="str">
        <f>IF($F26="","",IFERROR(VLOOKUP($G26,'計算用(別紙5) 指導者'!$C:$N,L$3,0),""))</f>
        <v/>
      </c>
      <c r="M26" s="116" t="str">
        <f>IF($F26="","",IFERROR(VLOOKUP($G26,'計算用(別紙5) 指導者'!$C:$N,M$3,0),""))</f>
        <v/>
      </c>
      <c r="N26" s="116" t="str">
        <f>IF($F26="","",IFERROR(VLOOKUP($G26,'計算用(別紙5) 指導者'!$C:$N,N$3,0),""))</f>
        <v/>
      </c>
      <c r="O26" s="116" t="str">
        <f>IF($F26="","",IFERROR(VLOOKUP($G26,'計算用(別紙5) 指導者'!$C:$N,O$3,0),""))</f>
        <v/>
      </c>
      <c r="P26" s="116" t="str">
        <f>IF($F26="","",IFERROR(VLOOKUP($G26,'計算用(別紙5) 指導者'!$C:$N,P$3,0),""))</f>
        <v/>
      </c>
      <c r="Q26" s="116" t="str">
        <f>IF($F26="","",IFERROR(VLOOKUP($G26,'計算用(別紙5) 指導者'!$C:$N,Q$3,0),""))</f>
        <v/>
      </c>
    </row>
    <row r="27" spans="1:17" s="108" customFormat="1" ht="135" x14ac:dyDescent="0.15">
      <c r="A27" s="452">
        <f t="shared" si="0"/>
        <v>1</v>
      </c>
      <c r="B27" s="282" t="s">
        <v>802</v>
      </c>
      <c r="C27" s="149" t="str">
        <f t="shared" si="1"/>
        <v>17</v>
      </c>
      <c r="D27" s="274">
        <v>17</v>
      </c>
      <c r="E27" s="277" t="str">
        <f t="shared" si="2"/>
        <v/>
      </c>
      <c r="F27" s="116" t="str">
        <f>IFERROR($H$8&amp;"("&amp;VLOOKUP($C27,'計算用(別紙5)区分別指導者'!$C:$G,F$3,0)&amp;")","")</f>
        <v/>
      </c>
      <c r="G27" s="116" t="str">
        <f>IF($F27="","",IFERROR(VLOOKUP($C27,'計算用(別紙5)区分別指導者'!$C:$G,G$3,0),""))</f>
        <v/>
      </c>
      <c r="H27" s="116" t="str">
        <f>IF($F27="","",IFERROR(VLOOKUP($G27,'計算用(別紙5) 指導者'!$C:$N,H$3,0),""))</f>
        <v/>
      </c>
      <c r="I27" s="116" t="str">
        <f>IF($F27="","",IFERROR(VLOOKUP($G27,'計算用(別紙5) 指導者'!$C:$N,I$3,0),""))</f>
        <v/>
      </c>
      <c r="J27" s="116" t="str">
        <f>IF($F27="","",IFERROR(VLOOKUP($G27,'計算用(別紙5) 指導者'!$C:$N,J$3,0),""))</f>
        <v/>
      </c>
      <c r="K27" s="117" t="str">
        <f>IF($F27="","",IFERROR(VLOOKUP($G27,'計算用(別紙5) 指導者'!$C:$N,K$3,0),""))</f>
        <v/>
      </c>
      <c r="L27" s="116" t="str">
        <f>IF($F27="","",IFERROR(VLOOKUP($G27,'計算用(別紙5) 指導者'!$C:$N,L$3,0),""))</f>
        <v/>
      </c>
      <c r="M27" s="116" t="str">
        <f>IF($F27="","",IFERROR(VLOOKUP($G27,'計算用(別紙5) 指導者'!$C:$N,M$3,0),""))</f>
        <v/>
      </c>
      <c r="N27" s="116" t="str">
        <f>IF($F27="","",IFERROR(VLOOKUP($G27,'計算用(別紙5) 指導者'!$C:$N,N$3,0),""))</f>
        <v/>
      </c>
      <c r="O27" s="116" t="str">
        <f>IF($F27="","",IFERROR(VLOOKUP($G27,'計算用(別紙5) 指導者'!$C:$N,O$3,0),""))</f>
        <v/>
      </c>
      <c r="P27" s="116" t="str">
        <f>IF($F27="","",IFERROR(VLOOKUP($G27,'計算用(別紙5) 指導者'!$C:$N,P$3,0),""))</f>
        <v/>
      </c>
      <c r="Q27" s="116" t="str">
        <f>IF($F27="","",IFERROR(VLOOKUP($G27,'計算用(別紙5) 指導者'!$C:$N,Q$3,0),""))</f>
        <v/>
      </c>
    </row>
    <row r="28" spans="1:17" s="108" customFormat="1" ht="135" x14ac:dyDescent="0.15">
      <c r="A28" s="452">
        <f t="shared" si="0"/>
        <v>1</v>
      </c>
      <c r="B28" s="282" t="s">
        <v>802</v>
      </c>
      <c r="C28" s="149" t="str">
        <f t="shared" si="1"/>
        <v>18</v>
      </c>
      <c r="D28" s="274">
        <v>18</v>
      </c>
      <c r="E28" s="277" t="str">
        <f t="shared" si="2"/>
        <v/>
      </c>
      <c r="F28" s="116" t="str">
        <f>IFERROR($H$8&amp;"("&amp;VLOOKUP($C28,'計算用(別紙5)区分別指導者'!$C:$G,F$3,0)&amp;")","")</f>
        <v/>
      </c>
      <c r="G28" s="116" t="str">
        <f>IF($F28="","",IFERROR(VLOOKUP($C28,'計算用(別紙5)区分別指導者'!$C:$G,G$3,0),""))</f>
        <v/>
      </c>
      <c r="H28" s="116" t="str">
        <f>IF($F28="","",IFERROR(VLOOKUP($G28,'計算用(別紙5) 指導者'!$C:$N,H$3,0),""))</f>
        <v/>
      </c>
      <c r="I28" s="116" t="str">
        <f>IF($F28="","",IFERROR(VLOOKUP($G28,'計算用(別紙5) 指導者'!$C:$N,I$3,0),""))</f>
        <v/>
      </c>
      <c r="J28" s="116" t="str">
        <f>IF($F28="","",IFERROR(VLOOKUP($G28,'計算用(別紙5) 指導者'!$C:$N,J$3,0),""))</f>
        <v/>
      </c>
      <c r="K28" s="117" t="str">
        <f>IF($F28="","",IFERROR(VLOOKUP($G28,'計算用(別紙5) 指導者'!$C:$N,K$3,0),""))</f>
        <v/>
      </c>
      <c r="L28" s="116" t="str">
        <f>IF($F28="","",IFERROR(VLOOKUP($G28,'計算用(別紙5) 指導者'!$C:$N,L$3,0),""))</f>
        <v/>
      </c>
      <c r="M28" s="116" t="str">
        <f>IF($F28="","",IFERROR(VLOOKUP($G28,'計算用(別紙5) 指導者'!$C:$N,M$3,0),""))</f>
        <v/>
      </c>
      <c r="N28" s="116" t="str">
        <f>IF($F28="","",IFERROR(VLOOKUP($G28,'計算用(別紙5) 指導者'!$C:$N,N$3,0),""))</f>
        <v/>
      </c>
      <c r="O28" s="116" t="str">
        <f>IF($F28="","",IFERROR(VLOOKUP($G28,'計算用(別紙5) 指導者'!$C:$N,O$3,0),""))</f>
        <v/>
      </c>
      <c r="P28" s="116" t="str">
        <f>IF($F28="","",IFERROR(VLOOKUP($G28,'計算用(別紙5) 指導者'!$C:$N,P$3,0),""))</f>
        <v/>
      </c>
      <c r="Q28" s="116" t="str">
        <f>IF($F28="","",IFERROR(VLOOKUP($G28,'計算用(別紙5) 指導者'!$C:$N,Q$3,0),""))</f>
        <v/>
      </c>
    </row>
    <row r="29" spans="1:17" s="108" customFormat="1" ht="135" x14ac:dyDescent="0.15">
      <c r="A29" s="452">
        <f t="shared" si="0"/>
        <v>1</v>
      </c>
      <c r="B29" s="282" t="s">
        <v>802</v>
      </c>
      <c r="C29" s="149" t="str">
        <f t="shared" si="1"/>
        <v>19</v>
      </c>
      <c r="D29" s="274">
        <v>19</v>
      </c>
      <c r="E29" s="277" t="str">
        <f t="shared" si="2"/>
        <v/>
      </c>
      <c r="F29" s="116" t="str">
        <f>IFERROR($H$8&amp;"("&amp;VLOOKUP($C29,'計算用(別紙5)区分別指導者'!$C:$G,F$3,0)&amp;")","")</f>
        <v/>
      </c>
      <c r="G29" s="116" t="str">
        <f>IF($F29="","",IFERROR(VLOOKUP($C29,'計算用(別紙5)区分別指導者'!$C:$G,G$3,0),""))</f>
        <v/>
      </c>
      <c r="H29" s="116" t="str">
        <f>IF($F29="","",IFERROR(VLOOKUP($G29,'計算用(別紙5) 指導者'!$C:$N,H$3,0),""))</f>
        <v/>
      </c>
      <c r="I29" s="116" t="str">
        <f>IF($F29="","",IFERROR(VLOOKUP($G29,'計算用(別紙5) 指導者'!$C:$N,I$3,0),""))</f>
        <v/>
      </c>
      <c r="J29" s="116" t="str">
        <f>IF($F29="","",IFERROR(VLOOKUP($G29,'計算用(別紙5) 指導者'!$C:$N,J$3,0),""))</f>
        <v/>
      </c>
      <c r="K29" s="117" t="str">
        <f>IF($F29="","",IFERROR(VLOOKUP($G29,'計算用(別紙5) 指導者'!$C:$N,K$3,0),""))</f>
        <v/>
      </c>
      <c r="L29" s="116" t="str">
        <f>IF($F29="","",IFERROR(VLOOKUP($G29,'計算用(別紙5) 指導者'!$C:$N,L$3,0),""))</f>
        <v/>
      </c>
      <c r="M29" s="116" t="str">
        <f>IF($F29="","",IFERROR(VLOOKUP($G29,'計算用(別紙5) 指導者'!$C:$N,M$3,0),""))</f>
        <v/>
      </c>
      <c r="N29" s="116" t="str">
        <f>IF($F29="","",IFERROR(VLOOKUP($G29,'計算用(別紙5) 指導者'!$C:$N,N$3,0),""))</f>
        <v/>
      </c>
      <c r="O29" s="116" t="str">
        <f>IF($F29="","",IFERROR(VLOOKUP($G29,'計算用(別紙5) 指導者'!$C:$N,O$3,0),""))</f>
        <v/>
      </c>
      <c r="P29" s="116" t="str">
        <f>IF($F29="","",IFERROR(VLOOKUP($G29,'計算用(別紙5) 指導者'!$C:$N,P$3,0),""))</f>
        <v/>
      </c>
      <c r="Q29" s="116" t="str">
        <f>IF($F29="","",IFERROR(VLOOKUP($G29,'計算用(別紙5) 指導者'!$C:$N,Q$3,0),""))</f>
        <v/>
      </c>
    </row>
    <row r="30" spans="1:17" s="108" customFormat="1" ht="135" x14ac:dyDescent="0.15">
      <c r="A30" s="452">
        <f t="shared" si="0"/>
        <v>1</v>
      </c>
      <c r="B30" s="282" t="s">
        <v>802</v>
      </c>
      <c r="C30" s="149" t="str">
        <f t="shared" si="1"/>
        <v>20</v>
      </c>
      <c r="D30" s="274">
        <v>20</v>
      </c>
      <c r="E30" s="277" t="str">
        <f t="shared" si="2"/>
        <v/>
      </c>
      <c r="F30" s="116" t="str">
        <f>IFERROR($H$8&amp;"("&amp;VLOOKUP($C30,'計算用(別紙5)区分別指導者'!$C:$G,F$3,0)&amp;")","")</f>
        <v/>
      </c>
      <c r="G30" s="116" t="str">
        <f>IF($F30="","",IFERROR(VLOOKUP($C30,'計算用(別紙5)区分別指導者'!$C:$G,G$3,0),""))</f>
        <v/>
      </c>
      <c r="H30" s="116" t="str">
        <f>IF($F30="","",IFERROR(VLOOKUP($G30,'計算用(別紙5) 指導者'!$C:$N,H$3,0),""))</f>
        <v/>
      </c>
      <c r="I30" s="116" t="str">
        <f>IF($F30="","",IFERROR(VLOOKUP($G30,'計算用(別紙5) 指導者'!$C:$N,I$3,0),""))</f>
        <v/>
      </c>
      <c r="J30" s="116" t="str">
        <f>IF($F30="","",IFERROR(VLOOKUP($G30,'計算用(別紙5) 指導者'!$C:$N,J$3,0),""))</f>
        <v/>
      </c>
      <c r="K30" s="117" t="str">
        <f>IF($F30="","",IFERROR(VLOOKUP($G30,'計算用(別紙5) 指導者'!$C:$N,K$3,0),""))</f>
        <v/>
      </c>
      <c r="L30" s="116" t="str">
        <f>IF($F30="","",IFERROR(VLOOKUP($G30,'計算用(別紙5) 指導者'!$C:$N,L$3,0),""))</f>
        <v/>
      </c>
      <c r="M30" s="116" t="str">
        <f>IF($F30="","",IFERROR(VLOOKUP($G30,'計算用(別紙5) 指導者'!$C:$N,M$3,0),""))</f>
        <v/>
      </c>
      <c r="N30" s="116" t="str">
        <f>IF($F30="","",IFERROR(VLOOKUP($G30,'計算用(別紙5) 指導者'!$C:$N,N$3,0),""))</f>
        <v/>
      </c>
      <c r="O30" s="116" t="str">
        <f>IF($F30="","",IFERROR(VLOOKUP($G30,'計算用(別紙5) 指導者'!$C:$N,O$3,0),""))</f>
        <v/>
      </c>
      <c r="P30" s="116" t="str">
        <f>IF($F30="","",IFERROR(VLOOKUP($G30,'計算用(別紙5) 指導者'!$C:$N,P$3,0),""))</f>
        <v/>
      </c>
      <c r="Q30" s="116" t="str">
        <f>IF($F30="","",IFERROR(VLOOKUP($G30,'計算用(別紙5) 指導者'!$C:$N,Q$3,0),""))</f>
        <v/>
      </c>
    </row>
    <row r="31" spans="1:17" s="267" customFormat="1" ht="18.75" x14ac:dyDescent="0.15">
      <c r="A31" s="449">
        <v>2</v>
      </c>
      <c r="C31" s="268"/>
      <c r="D31" s="274"/>
      <c r="E31" s="133"/>
      <c r="K31" s="290"/>
      <c r="P31" s="895">
        <f>'【入力】別紙2-2'!$E$8</f>
        <v>0</v>
      </c>
      <c r="Q31" s="895"/>
    </row>
    <row r="32" spans="1:17" s="285" customFormat="1" ht="18.75" x14ac:dyDescent="0.2">
      <c r="A32" s="450">
        <f>A31</f>
        <v>2</v>
      </c>
      <c r="B32" s="281"/>
      <c r="C32" s="283"/>
      <c r="D32" s="284"/>
      <c r="E32" s="896" t="s">
        <v>463</v>
      </c>
      <c r="F32" s="896"/>
      <c r="G32" s="896"/>
      <c r="H32" s="896"/>
      <c r="I32" s="896"/>
      <c r="J32" s="896"/>
      <c r="K32" s="896"/>
      <c r="L32" s="896"/>
      <c r="M32" s="896"/>
      <c r="N32" s="896"/>
      <c r="O32" s="897"/>
      <c r="P32" s="897"/>
      <c r="Q32" s="897"/>
    </row>
    <row r="33" spans="1:17" s="48" customFormat="1" ht="18.75" x14ac:dyDescent="0.2">
      <c r="A33" s="451">
        <f>A32</f>
        <v>2</v>
      </c>
      <c r="B33" s="271"/>
      <c r="C33" s="147"/>
      <c r="D33" s="275"/>
      <c r="E33" s="896"/>
      <c r="F33" s="896"/>
      <c r="G33" s="896"/>
      <c r="H33" s="896"/>
      <c r="I33" s="896"/>
      <c r="J33" s="896"/>
      <c r="K33" s="896"/>
      <c r="L33" s="896"/>
      <c r="M33" s="896"/>
      <c r="N33" s="896"/>
      <c r="O33" s="898" t="s">
        <v>243</v>
      </c>
      <c r="P33" s="898"/>
      <c r="Q33" s="898"/>
    </row>
    <row r="34" spans="1:17" s="48" customFormat="1" ht="18.75" x14ac:dyDescent="0.15">
      <c r="A34" s="451">
        <f t="shared" ref="A34:A57" si="3">A33</f>
        <v>2</v>
      </c>
      <c r="B34" s="271"/>
      <c r="C34" s="147"/>
      <c r="D34" s="275"/>
      <c r="E34" s="275"/>
      <c r="F34" s="113"/>
      <c r="G34" s="113"/>
      <c r="H34" s="113"/>
      <c r="I34" s="113"/>
      <c r="J34" s="113"/>
      <c r="K34" s="114"/>
      <c r="L34" s="113"/>
      <c r="M34" s="113"/>
      <c r="N34" s="113"/>
      <c r="O34" s="113"/>
      <c r="P34" s="113"/>
      <c r="Q34" s="269"/>
    </row>
    <row r="35" spans="1:17" s="48" customFormat="1" ht="18.75" x14ac:dyDescent="0.2">
      <c r="A35" s="451">
        <f t="shared" si="3"/>
        <v>2</v>
      </c>
      <c r="B35" s="271"/>
      <c r="C35" s="147"/>
      <c r="D35" s="275"/>
      <c r="E35" s="892" t="s">
        <v>464</v>
      </c>
      <c r="F35" s="892"/>
      <c r="G35" s="892"/>
      <c r="H35" s="893" t="str">
        <f>IF(IFERROR(VLOOKUP($A32,'計算用(別紙2-2)区分'!$A:$E,4,0),"")="","",VLOOKUP($A32,'計算用(別紙2-2)区分'!$A:$E,4,0))</f>
        <v/>
      </c>
      <c r="I35" s="893"/>
      <c r="J35" s="893"/>
      <c r="K35" s="893"/>
      <c r="L35" s="893"/>
      <c r="M35" s="893"/>
      <c r="N35" s="893"/>
      <c r="O35" s="270"/>
      <c r="P35" s="270"/>
      <c r="Q35" s="270"/>
    </row>
    <row r="36" spans="1:17" s="48" customFormat="1" ht="18.75" x14ac:dyDescent="0.15">
      <c r="A36" s="451">
        <f t="shared" si="3"/>
        <v>2</v>
      </c>
      <c r="B36" s="271"/>
      <c r="C36" s="147"/>
      <c r="D36" s="275"/>
      <c r="E36" s="275"/>
      <c r="F36" s="894"/>
      <c r="G36" s="894"/>
      <c r="H36" s="894"/>
      <c r="I36" s="894"/>
      <c r="J36" s="894"/>
      <c r="K36" s="894"/>
      <c r="L36" s="894"/>
      <c r="M36" s="894"/>
      <c r="N36" s="894"/>
      <c r="O36" s="280"/>
      <c r="P36" s="280"/>
      <c r="Q36" s="280"/>
    </row>
    <row r="37" spans="1:17" s="42" customFormat="1" ht="57" x14ac:dyDescent="0.15">
      <c r="A37" s="451">
        <f t="shared" si="3"/>
        <v>2</v>
      </c>
      <c r="B37" s="271"/>
      <c r="C37" s="148"/>
      <c r="D37" s="276"/>
      <c r="E37" s="278"/>
      <c r="F37" s="115" t="s">
        <v>488</v>
      </c>
      <c r="G37" s="115" t="s">
        <v>465</v>
      </c>
      <c r="H37" s="115" t="s">
        <v>466</v>
      </c>
      <c r="I37" s="115" t="s">
        <v>484</v>
      </c>
      <c r="J37" s="115" t="s">
        <v>467</v>
      </c>
      <c r="K37" s="115" t="s">
        <v>468</v>
      </c>
      <c r="L37" s="115" t="s">
        <v>485</v>
      </c>
      <c r="M37" s="115" t="s">
        <v>486</v>
      </c>
      <c r="N37" s="115" t="s">
        <v>487</v>
      </c>
      <c r="O37" s="115" t="s">
        <v>742</v>
      </c>
      <c r="P37" s="115" t="s">
        <v>469</v>
      </c>
      <c r="Q37" s="115" t="s">
        <v>470</v>
      </c>
    </row>
    <row r="38" spans="1:17" s="108" customFormat="1" ht="135" x14ac:dyDescent="0.15">
      <c r="A38" s="452">
        <f t="shared" si="3"/>
        <v>2</v>
      </c>
      <c r="B38" s="282" t="s">
        <v>802</v>
      </c>
      <c r="C38" s="149" t="str">
        <f>$H$35&amp;D38</f>
        <v>1</v>
      </c>
      <c r="D38" s="274">
        <v>1</v>
      </c>
      <c r="E38" s="277" t="str">
        <f>IF(F38&lt;&gt;"",D38,"")</f>
        <v/>
      </c>
      <c r="F38" s="116" t="str">
        <f>IFERROR($H$35&amp;"("&amp;VLOOKUP($C38,'計算用(別紙5)区分別指導者'!$C:$G,F$3,0)&amp;")","")</f>
        <v/>
      </c>
      <c r="G38" s="116" t="str">
        <f>IF($F38="","",IFERROR(VLOOKUP($C38,'計算用(別紙5)区分別指導者'!$C:$G,G$3,0),""))</f>
        <v/>
      </c>
      <c r="H38" s="116" t="str">
        <f>IF($F38="","",IFERROR(VLOOKUP($G38,'計算用(別紙5) 指導者'!$C:$N,H$3,0),""))</f>
        <v/>
      </c>
      <c r="I38" s="116" t="str">
        <f>IF($F38="","",IFERROR(VLOOKUP($G38,'計算用(別紙5) 指導者'!$C:$N,I$3,0),""))</f>
        <v/>
      </c>
      <c r="J38" s="116" t="str">
        <f>IF($F38="","",IFERROR(VLOOKUP($G38,'計算用(別紙5) 指導者'!$C:$N,J$3,0),""))</f>
        <v/>
      </c>
      <c r="K38" s="117" t="str">
        <f>IF($F38="","",IFERROR(VLOOKUP($G38,'計算用(別紙5) 指導者'!$C:$N,K$3,0),""))</f>
        <v/>
      </c>
      <c r="L38" s="116" t="str">
        <f>IF($F38="","",IFERROR(VLOOKUP($G38,'計算用(別紙5) 指導者'!$C:$N,L$3,0),""))</f>
        <v/>
      </c>
      <c r="M38" s="116" t="str">
        <f>IF($F38="","",IFERROR(VLOOKUP($G38,'計算用(別紙5) 指導者'!$C:$N,M$3,0),""))</f>
        <v/>
      </c>
      <c r="N38" s="116" t="str">
        <f>IF($F38="","",IFERROR(VLOOKUP($G38,'計算用(別紙5) 指導者'!$C:$N,N$3,0),""))</f>
        <v/>
      </c>
      <c r="O38" s="116" t="str">
        <f>IF($F38="","",IFERROR(VLOOKUP($G38,'計算用(別紙5) 指導者'!$C:$N,O$3,0),""))</f>
        <v/>
      </c>
      <c r="P38" s="116" t="str">
        <f>IF($F38="","",IFERROR(VLOOKUP($G38,'計算用(別紙5) 指導者'!$C:$N,P$3,0),""))</f>
        <v/>
      </c>
      <c r="Q38" s="116" t="str">
        <f>IF($F38="","",IFERROR(VLOOKUP($G38,'計算用(別紙5) 指導者'!$C:$N,Q$3,0),""))</f>
        <v/>
      </c>
    </row>
    <row r="39" spans="1:17" s="108" customFormat="1" ht="135" x14ac:dyDescent="0.15">
      <c r="A39" s="452">
        <f t="shared" si="3"/>
        <v>2</v>
      </c>
      <c r="B39" s="282" t="s">
        <v>802</v>
      </c>
      <c r="C39" s="149" t="str">
        <f t="shared" ref="C39:C57" si="4">$H$35&amp;D39</f>
        <v>2</v>
      </c>
      <c r="D39" s="274">
        <v>2</v>
      </c>
      <c r="E39" s="277" t="str">
        <f t="shared" ref="E39:E57" si="5">IF(F39&lt;&gt;"",D39,"")</f>
        <v/>
      </c>
      <c r="F39" s="116" t="str">
        <f>IFERROR($H$35&amp;"("&amp;VLOOKUP($C39,'計算用(別紙5)区分別指導者'!$C:$G,F$3,0)&amp;")","")</f>
        <v/>
      </c>
      <c r="G39" s="116" t="str">
        <f>IF($F39="","",IFERROR(VLOOKUP($C39,'計算用(別紙5)区分別指導者'!$C:$G,G$3,0),""))</f>
        <v/>
      </c>
      <c r="H39" s="116" t="str">
        <f>IF($F39="","",IFERROR(VLOOKUP($G39,'計算用(別紙5) 指導者'!$C:$N,H$3,0),""))</f>
        <v/>
      </c>
      <c r="I39" s="116" t="str">
        <f>IF($F39="","",IFERROR(VLOOKUP($G39,'計算用(別紙5) 指導者'!$C:$N,I$3,0),""))</f>
        <v/>
      </c>
      <c r="J39" s="116" t="str">
        <f>IF($F39="","",IFERROR(VLOOKUP($G39,'計算用(別紙5) 指導者'!$C:$N,J$3,0),""))</f>
        <v/>
      </c>
      <c r="K39" s="117" t="str">
        <f>IF($F39="","",IFERROR(VLOOKUP($G39,'計算用(別紙5) 指導者'!$C:$N,K$3,0),""))</f>
        <v/>
      </c>
      <c r="L39" s="116" t="str">
        <f>IF($F39="","",IFERROR(VLOOKUP($G39,'計算用(別紙5) 指導者'!$C:$N,L$3,0),""))</f>
        <v/>
      </c>
      <c r="M39" s="116" t="str">
        <f>IF($F39="","",IFERROR(VLOOKUP($G39,'計算用(別紙5) 指導者'!$C:$N,M$3,0),""))</f>
        <v/>
      </c>
      <c r="N39" s="116" t="str">
        <f>IF($F39="","",IFERROR(VLOOKUP($G39,'計算用(別紙5) 指導者'!$C:$N,N$3,0),""))</f>
        <v/>
      </c>
      <c r="O39" s="116" t="str">
        <f>IF($F39="","",IFERROR(VLOOKUP($G39,'計算用(別紙5) 指導者'!$C:$N,O$3,0),""))</f>
        <v/>
      </c>
      <c r="P39" s="116" t="str">
        <f>IF($F39="","",IFERROR(VLOOKUP($G39,'計算用(別紙5) 指導者'!$C:$N,P$3,0),""))</f>
        <v/>
      </c>
      <c r="Q39" s="116" t="str">
        <f>IF($F39="","",IFERROR(VLOOKUP($G39,'計算用(別紙5) 指導者'!$C:$N,Q$3,0),""))</f>
        <v/>
      </c>
    </row>
    <row r="40" spans="1:17" s="108" customFormat="1" ht="135" x14ac:dyDescent="0.15">
      <c r="A40" s="452">
        <f t="shared" si="3"/>
        <v>2</v>
      </c>
      <c r="B40" s="282" t="s">
        <v>802</v>
      </c>
      <c r="C40" s="149" t="str">
        <f t="shared" si="4"/>
        <v>3</v>
      </c>
      <c r="D40" s="274">
        <v>3</v>
      </c>
      <c r="E40" s="277" t="str">
        <f t="shared" si="5"/>
        <v/>
      </c>
      <c r="F40" s="116" t="str">
        <f>IFERROR($H$35&amp;"("&amp;VLOOKUP($C40,'計算用(別紙5)区分別指導者'!$C:$G,F$3,0)&amp;")","")</f>
        <v/>
      </c>
      <c r="G40" s="116" t="str">
        <f>IF($F40="","",IFERROR(VLOOKUP($C40,'計算用(別紙5)区分別指導者'!$C:$G,G$3,0),""))</f>
        <v/>
      </c>
      <c r="H40" s="116" t="str">
        <f>IF($F40="","",IFERROR(VLOOKUP($G40,'計算用(別紙5) 指導者'!$C:$N,H$3,0),""))</f>
        <v/>
      </c>
      <c r="I40" s="116" t="str">
        <f>IF($F40="","",IFERROR(VLOOKUP($G40,'計算用(別紙5) 指導者'!$C:$N,I$3,0),""))</f>
        <v/>
      </c>
      <c r="J40" s="116" t="str">
        <f>IF($F40="","",IFERROR(VLOOKUP($G40,'計算用(別紙5) 指導者'!$C:$N,J$3,0),""))</f>
        <v/>
      </c>
      <c r="K40" s="117" t="str">
        <f>IF($F40="","",IFERROR(VLOOKUP($G40,'計算用(別紙5) 指導者'!$C:$N,K$3,0),""))</f>
        <v/>
      </c>
      <c r="L40" s="116" t="str">
        <f>IF($F40="","",IFERROR(VLOOKUP($G40,'計算用(別紙5) 指導者'!$C:$N,L$3,0),""))</f>
        <v/>
      </c>
      <c r="M40" s="116" t="str">
        <f>IF($F40="","",IFERROR(VLOOKUP($G40,'計算用(別紙5) 指導者'!$C:$N,M$3,0),""))</f>
        <v/>
      </c>
      <c r="N40" s="116" t="str">
        <f>IF($F40="","",IFERROR(VLOOKUP($G40,'計算用(別紙5) 指導者'!$C:$N,N$3,0),""))</f>
        <v/>
      </c>
      <c r="O40" s="116" t="str">
        <f>IF($F40="","",IFERROR(VLOOKUP($G40,'計算用(別紙5) 指導者'!$C:$N,O$3,0),""))</f>
        <v/>
      </c>
      <c r="P40" s="116" t="str">
        <f>IF($F40="","",IFERROR(VLOOKUP($G40,'計算用(別紙5) 指導者'!$C:$N,P$3,0),""))</f>
        <v/>
      </c>
      <c r="Q40" s="116" t="str">
        <f>IF($F40="","",IFERROR(VLOOKUP($G40,'計算用(別紙5) 指導者'!$C:$N,Q$3,0),""))</f>
        <v/>
      </c>
    </row>
    <row r="41" spans="1:17" s="108" customFormat="1" ht="135" x14ac:dyDescent="0.15">
      <c r="A41" s="452">
        <f t="shared" si="3"/>
        <v>2</v>
      </c>
      <c r="B41" s="282" t="s">
        <v>802</v>
      </c>
      <c r="C41" s="149" t="str">
        <f t="shared" si="4"/>
        <v>4</v>
      </c>
      <c r="D41" s="274">
        <v>4</v>
      </c>
      <c r="E41" s="277" t="str">
        <f t="shared" si="5"/>
        <v/>
      </c>
      <c r="F41" s="116" t="str">
        <f>IFERROR($H$35&amp;"("&amp;VLOOKUP($C41,'計算用(別紙5)区分別指導者'!$C:$G,F$3,0)&amp;")","")</f>
        <v/>
      </c>
      <c r="G41" s="116" t="str">
        <f>IF($F41="","",IFERROR(VLOOKUP($C41,'計算用(別紙5)区分別指導者'!$C:$G,G$3,0),""))</f>
        <v/>
      </c>
      <c r="H41" s="116" t="str">
        <f>IF($F41="","",IFERROR(VLOOKUP($G41,'計算用(別紙5) 指導者'!$C:$N,H$3,0),""))</f>
        <v/>
      </c>
      <c r="I41" s="116" t="str">
        <f>IF($F41="","",IFERROR(VLOOKUP($G41,'計算用(別紙5) 指導者'!$C:$N,I$3,0),""))</f>
        <v/>
      </c>
      <c r="J41" s="116" t="str">
        <f>IF($F41="","",IFERROR(VLOOKUP($G41,'計算用(別紙5) 指導者'!$C:$N,J$3,0),""))</f>
        <v/>
      </c>
      <c r="K41" s="117" t="str">
        <f>IF($F41="","",IFERROR(VLOOKUP($G41,'計算用(別紙5) 指導者'!$C:$N,K$3,0),""))</f>
        <v/>
      </c>
      <c r="L41" s="116" t="str">
        <f>IF($F41="","",IFERROR(VLOOKUP($G41,'計算用(別紙5) 指導者'!$C:$N,L$3,0),""))</f>
        <v/>
      </c>
      <c r="M41" s="116" t="str">
        <f>IF($F41="","",IFERROR(VLOOKUP($G41,'計算用(別紙5) 指導者'!$C:$N,M$3,0),""))</f>
        <v/>
      </c>
      <c r="N41" s="116" t="str">
        <f>IF($F41="","",IFERROR(VLOOKUP($G41,'計算用(別紙5) 指導者'!$C:$N,N$3,0),""))</f>
        <v/>
      </c>
      <c r="O41" s="116" t="str">
        <f>IF($F41="","",IFERROR(VLOOKUP($G41,'計算用(別紙5) 指導者'!$C:$N,O$3,0),""))</f>
        <v/>
      </c>
      <c r="P41" s="116" t="str">
        <f>IF($F41="","",IFERROR(VLOOKUP($G41,'計算用(別紙5) 指導者'!$C:$N,P$3,0),""))</f>
        <v/>
      </c>
      <c r="Q41" s="116" t="str">
        <f>IF($F41="","",IFERROR(VLOOKUP($G41,'計算用(別紙5) 指導者'!$C:$N,Q$3,0),""))</f>
        <v/>
      </c>
    </row>
    <row r="42" spans="1:17" s="108" customFormat="1" ht="135" x14ac:dyDescent="0.15">
      <c r="A42" s="452">
        <f t="shared" si="3"/>
        <v>2</v>
      </c>
      <c r="B42" s="282" t="s">
        <v>802</v>
      </c>
      <c r="C42" s="149" t="str">
        <f t="shared" si="4"/>
        <v>5</v>
      </c>
      <c r="D42" s="274">
        <v>5</v>
      </c>
      <c r="E42" s="277" t="str">
        <f t="shared" si="5"/>
        <v/>
      </c>
      <c r="F42" s="116" t="str">
        <f>IFERROR($H$35&amp;"("&amp;VLOOKUP($C42,'計算用(別紙5)区分別指導者'!$C:$G,F$3,0)&amp;")","")</f>
        <v/>
      </c>
      <c r="G42" s="116" t="str">
        <f>IF($F42="","",IFERROR(VLOOKUP($C42,'計算用(別紙5)区分別指導者'!$C:$G,G$3,0),""))</f>
        <v/>
      </c>
      <c r="H42" s="116" t="str">
        <f>IF($F42="","",IFERROR(VLOOKUP($G42,'計算用(別紙5) 指導者'!$C:$N,H$3,0),""))</f>
        <v/>
      </c>
      <c r="I42" s="116" t="str">
        <f>IF($F42="","",IFERROR(VLOOKUP($G42,'計算用(別紙5) 指導者'!$C:$N,I$3,0),""))</f>
        <v/>
      </c>
      <c r="J42" s="116" t="str">
        <f>IF($F42="","",IFERROR(VLOOKUP($G42,'計算用(別紙5) 指導者'!$C:$N,J$3,0),""))</f>
        <v/>
      </c>
      <c r="K42" s="117" t="str">
        <f>IF($F42="","",IFERROR(VLOOKUP($G42,'計算用(別紙5) 指導者'!$C:$N,K$3,0),""))</f>
        <v/>
      </c>
      <c r="L42" s="116" t="str">
        <f>IF($F42="","",IFERROR(VLOOKUP($G42,'計算用(別紙5) 指導者'!$C:$N,L$3,0),""))</f>
        <v/>
      </c>
      <c r="M42" s="116" t="str">
        <f>IF($F42="","",IFERROR(VLOOKUP($G42,'計算用(別紙5) 指導者'!$C:$N,M$3,0),""))</f>
        <v/>
      </c>
      <c r="N42" s="116" t="str">
        <f>IF($F42="","",IFERROR(VLOOKUP($G42,'計算用(別紙5) 指導者'!$C:$N,N$3,0),""))</f>
        <v/>
      </c>
      <c r="O42" s="116" t="str">
        <f>IF($F42="","",IFERROR(VLOOKUP($G42,'計算用(別紙5) 指導者'!$C:$N,O$3,0),""))</f>
        <v/>
      </c>
      <c r="P42" s="116" t="str">
        <f>IF($F42="","",IFERROR(VLOOKUP($G42,'計算用(別紙5) 指導者'!$C:$N,P$3,0),""))</f>
        <v/>
      </c>
      <c r="Q42" s="116" t="str">
        <f>IF($F42="","",IFERROR(VLOOKUP($G42,'計算用(別紙5) 指導者'!$C:$N,Q$3,0),""))</f>
        <v/>
      </c>
    </row>
    <row r="43" spans="1:17" s="108" customFormat="1" ht="135" x14ac:dyDescent="0.15">
      <c r="A43" s="452">
        <f t="shared" si="3"/>
        <v>2</v>
      </c>
      <c r="B43" s="282" t="s">
        <v>802</v>
      </c>
      <c r="C43" s="149" t="str">
        <f t="shared" si="4"/>
        <v>6</v>
      </c>
      <c r="D43" s="274">
        <v>6</v>
      </c>
      <c r="E43" s="277" t="str">
        <f t="shared" si="5"/>
        <v/>
      </c>
      <c r="F43" s="116" t="str">
        <f>IFERROR($H$35&amp;"("&amp;VLOOKUP($C43,'計算用(別紙5)区分別指導者'!$C:$G,F$3,0)&amp;")","")</f>
        <v/>
      </c>
      <c r="G43" s="116" t="str">
        <f>IF($F43="","",IFERROR(VLOOKUP($C43,'計算用(別紙5)区分別指導者'!$C:$G,G$3,0),""))</f>
        <v/>
      </c>
      <c r="H43" s="116" t="str">
        <f>IF($F43="","",IFERROR(VLOOKUP($G43,'計算用(別紙5) 指導者'!$C:$N,H$3,0),""))</f>
        <v/>
      </c>
      <c r="I43" s="116" t="str">
        <f>IF($F43="","",IFERROR(VLOOKUP($G43,'計算用(別紙5) 指導者'!$C:$N,I$3,0),""))</f>
        <v/>
      </c>
      <c r="J43" s="116" t="str">
        <f>IF($F43="","",IFERROR(VLOOKUP($G43,'計算用(別紙5) 指導者'!$C:$N,J$3,0),""))</f>
        <v/>
      </c>
      <c r="K43" s="117" t="str">
        <f>IF($F43="","",IFERROR(VLOOKUP($G43,'計算用(別紙5) 指導者'!$C:$N,K$3,0),""))</f>
        <v/>
      </c>
      <c r="L43" s="116" t="str">
        <f>IF($F43="","",IFERROR(VLOOKUP($G43,'計算用(別紙5) 指導者'!$C:$N,L$3,0),""))</f>
        <v/>
      </c>
      <c r="M43" s="116" t="str">
        <f>IF($F43="","",IFERROR(VLOOKUP($G43,'計算用(別紙5) 指導者'!$C:$N,M$3,0),""))</f>
        <v/>
      </c>
      <c r="N43" s="116" t="str">
        <f>IF($F43="","",IFERROR(VLOOKUP($G43,'計算用(別紙5) 指導者'!$C:$N,N$3,0),""))</f>
        <v/>
      </c>
      <c r="O43" s="116" t="str">
        <f>IF($F43="","",IFERROR(VLOOKUP($G43,'計算用(別紙5) 指導者'!$C:$N,O$3,0),""))</f>
        <v/>
      </c>
      <c r="P43" s="116" t="str">
        <f>IF($F43="","",IFERROR(VLOOKUP($G43,'計算用(別紙5) 指導者'!$C:$N,P$3,0),""))</f>
        <v/>
      </c>
      <c r="Q43" s="116" t="str">
        <f>IF($F43="","",IFERROR(VLOOKUP($G43,'計算用(別紙5) 指導者'!$C:$N,Q$3,0),""))</f>
        <v/>
      </c>
    </row>
    <row r="44" spans="1:17" s="108" customFormat="1" ht="135" x14ac:dyDescent="0.15">
      <c r="A44" s="452">
        <f t="shared" si="3"/>
        <v>2</v>
      </c>
      <c r="B44" s="282" t="s">
        <v>802</v>
      </c>
      <c r="C44" s="149" t="str">
        <f t="shared" si="4"/>
        <v>7</v>
      </c>
      <c r="D44" s="274">
        <v>7</v>
      </c>
      <c r="E44" s="277" t="str">
        <f t="shared" si="5"/>
        <v/>
      </c>
      <c r="F44" s="116" t="str">
        <f>IFERROR($H$35&amp;"("&amp;VLOOKUP($C44,'計算用(別紙5)区分別指導者'!$C:$G,F$3,0)&amp;")","")</f>
        <v/>
      </c>
      <c r="G44" s="116" t="str">
        <f>IF($F44="","",IFERROR(VLOOKUP($C44,'計算用(別紙5)区分別指導者'!$C:$G,G$3,0),""))</f>
        <v/>
      </c>
      <c r="H44" s="116" t="str">
        <f>IF($F44="","",IFERROR(VLOOKUP($G44,'計算用(別紙5) 指導者'!$C:$N,H$3,0),""))</f>
        <v/>
      </c>
      <c r="I44" s="116" t="str">
        <f>IF($F44="","",IFERROR(VLOOKUP($G44,'計算用(別紙5) 指導者'!$C:$N,I$3,0),""))</f>
        <v/>
      </c>
      <c r="J44" s="116" t="str">
        <f>IF($F44="","",IFERROR(VLOOKUP($G44,'計算用(別紙5) 指導者'!$C:$N,J$3,0),""))</f>
        <v/>
      </c>
      <c r="K44" s="117" t="str">
        <f>IF($F44="","",IFERROR(VLOOKUP($G44,'計算用(別紙5) 指導者'!$C:$N,K$3,0),""))</f>
        <v/>
      </c>
      <c r="L44" s="116" t="str">
        <f>IF($F44="","",IFERROR(VLOOKUP($G44,'計算用(別紙5) 指導者'!$C:$N,L$3,0),""))</f>
        <v/>
      </c>
      <c r="M44" s="116" t="str">
        <f>IF($F44="","",IFERROR(VLOOKUP($G44,'計算用(別紙5) 指導者'!$C:$N,M$3,0),""))</f>
        <v/>
      </c>
      <c r="N44" s="116" t="str">
        <f>IF($F44="","",IFERROR(VLOOKUP($G44,'計算用(別紙5) 指導者'!$C:$N,N$3,0),""))</f>
        <v/>
      </c>
      <c r="O44" s="116" t="str">
        <f>IF($F44="","",IFERROR(VLOOKUP($G44,'計算用(別紙5) 指導者'!$C:$N,O$3,0),""))</f>
        <v/>
      </c>
      <c r="P44" s="116" t="str">
        <f>IF($F44="","",IFERROR(VLOOKUP($G44,'計算用(別紙5) 指導者'!$C:$N,P$3,0),""))</f>
        <v/>
      </c>
      <c r="Q44" s="116" t="str">
        <f>IF($F44="","",IFERROR(VLOOKUP($G44,'計算用(別紙5) 指導者'!$C:$N,Q$3,0),""))</f>
        <v/>
      </c>
    </row>
    <row r="45" spans="1:17" s="108" customFormat="1" ht="135" x14ac:dyDescent="0.15">
      <c r="A45" s="452">
        <f t="shared" si="3"/>
        <v>2</v>
      </c>
      <c r="B45" s="282" t="s">
        <v>802</v>
      </c>
      <c r="C45" s="149" t="str">
        <f t="shared" si="4"/>
        <v>8</v>
      </c>
      <c r="D45" s="274">
        <v>8</v>
      </c>
      <c r="E45" s="277" t="str">
        <f t="shared" si="5"/>
        <v/>
      </c>
      <c r="F45" s="116" t="str">
        <f>IFERROR($H$35&amp;"("&amp;VLOOKUP($C45,'計算用(別紙5)区分別指導者'!$C:$G,F$3,0)&amp;")","")</f>
        <v/>
      </c>
      <c r="G45" s="116" t="str">
        <f>IF($F45="","",IFERROR(VLOOKUP($C45,'計算用(別紙5)区分別指導者'!$C:$G,G$3,0),""))</f>
        <v/>
      </c>
      <c r="H45" s="116" t="str">
        <f>IF($F45="","",IFERROR(VLOOKUP($G45,'計算用(別紙5) 指導者'!$C:$N,H$3,0),""))</f>
        <v/>
      </c>
      <c r="I45" s="116" t="str">
        <f>IF($F45="","",IFERROR(VLOOKUP($G45,'計算用(別紙5) 指導者'!$C:$N,I$3,0),""))</f>
        <v/>
      </c>
      <c r="J45" s="116" t="str">
        <f>IF($F45="","",IFERROR(VLOOKUP($G45,'計算用(別紙5) 指導者'!$C:$N,J$3,0),""))</f>
        <v/>
      </c>
      <c r="K45" s="117" t="str">
        <f>IF($F45="","",IFERROR(VLOOKUP($G45,'計算用(別紙5) 指導者'!$C:$N,K$3,0),""))</f>
        <v/>
      </c>
      <c r="L45" s="116" t="str">
        <f>IF($F45="","",IFERROR(VLOOKUP($G45,'計算用(別紙5) 指導者'!$C:$N,L$3,0),""))</f>
        <v/>
      </c>
      <c r="M45" s="116" t="str">
        <f>IF($F45="","",IFERROR(VLOOKUP($G45,'計算用(別紙5) 指導者'!$C:$N,M$3,0),""))</f>
        <v/>
      </c>
      <c r="N45" s="116" t="str">
        <f>IF($F45="","",IFERROR(VLOOKUP($G45,'計算用(別紙5) 指導者'!$C:$N,N$3,0),""))</f>
        <v/>
      </c>
      <c r="O45" s="116" t="str">
        <f>IF($F45="","",IFERROR(VLOOKUP($G45,'計算用(別紙5) 指導者'!$C:$N,O$3,0),""))</f>
        <v/>
      </c>
      <c r="P45" s="116" t="str">
        <f>IF($F45="","",IFERROR(VLOOKUP($G45,'計算用(別紙5) 指導者'!$C:$N,P$3,0),""))</f>
        <v/>
      </c>
      <c r="Q45" s="116" t="str">
        <f>IF($F45="","",IFERROR(VLOOKUP($G45,'計算用(別紙5) 指導者'!$C:$N,Q$3,0),""))</f>
        <v/>
      </c>
    </row>
    <row r="46" spans="1:17" s="108" customFormat="1" ht="135" x14ac:dyDescent="0.15">
      <c r="A46" s="452">
        <f t="shared" si="3"/>
        <v>2</v>
      </c>
      <c r="B46" s="282" t="s">
        <v>802</v>
      </c>
      <c r="C46" s="149" t="str">
        <f t="shared" si="4"/>
        <v>9</v>
      </c>
      <c r="D46" s="274">
        <v>9</v>
      </c>
      <c r="E46" s="277" t="str">
        <f t="shared" si="5"/>
        <v/>
      </c>
      <c r="F46" s="116" t="str">
        <f>IFERROR($H$35&amp;"("&amp;VLOOKUP($C46,'計算用(別紙5)区分別指導者'!$C:$G,F$3,0)&amp;")","")</f>
        <v/>
      </c>
      <c r="G46" s="116" t="str">
        <f>IF($F46="","",IFERROR(VLOOKUP($C46,'計算用(別紙5)区分別指導者'!$C:$G,G$3,0),""))</f>
        <v/>
      </c>
      <c r="H46" s="116" t="str">
        <f>IF($F46="","",IFERROR(VLOOKUP($G46,'計算用(別紙5) 指導者'!$C:$N,H$3,0),""))</f>
        <v/>
      </c>
      <c r="I46" s="116" t="str">
        <f>IF($F46="","",IFERROR(VLOOKUP($G46,'計算用(別紙5) 指導者'!$C:$N,I$3,0),""))</f>
        <v/>
      </c>
      <c r="J46" s="116" t="str">
        <f>IF($F46="","",IFERROR(VLOOKUP($G46,'計算用(別紙5) 指導者'!$C:$N,J$3,0),""))</f>
        <v/>
      </c>
      <c r="K46" s="117" t="str">
        <f>IF($F46="","",IFERROR(VLOOKUP($G46,'計算用(別紙5) 指導者'!$C:$N,K$3,0),""))</f>
        <v/>
      </c>
      <c r="L46" s="116" t="str">
        <f>IF($F46="","",IFERROR(VLOOKUP($G46,'計算用(別紙5) 指導者'!$C:$N,L$3,0),""))</f>
        <v/>
      </c>
      <c r="M46" s="116" t="str">
        <f>IF($F46="","",IFERROR(VLOOKUP($G46,'計算用(別紙5) 指導者'!$C:$N,M$3,0),""))</f>
        <v/>
      </c>
      <c r="N46" s="116" t="str">
        <f>IF($F46="","",IFERROR(VLOOKUP($G46,'計算用(別紙5) 指導者'!$C:$N,N$3,0),""))</f>
        <v/>
      </c>
      <c r="O46" s="116" t="str">
        <f>IF($F46="","",IFERROR(VLOOKUP($G46,'計算用(別紙5) 指導者'!$C:$N,O$3,0),""))</f>
        <v/>
      </c>
      <c r="P46" s="116" t="str">
        <f>IF($F46="","",IFERROR(VLOOKUP($G46,'計算用(別紙5) 指導者'!$C:$N,P$3,0),""))</f>
        <v/>
      </c>
      <c r="Q46" s="116" t="str">
        <f>IF($F46="","",IFERROR(VLOOKUP($G46,'計算用(別紙5) 指導者'!$C:$N,Q$3,0),""))</f>
        <v/>
      </c>
    </row>
    <row r="47" spans="1:17" s="108" customFormat="1" ht="135" x14ac:dyDescent="0.15">
      <c r="A47" s="452">
        <f t="shared" si="3"/>
        <v>2</v>
      </c>
      <c r="B47" s="282" t="s">
        <v>802</v>
      </c>
      <c r="C47" s="149" t="str">
        <f t="shared" si="4"/>
        <v>10</v>
      </c>
      <c r="D47" s="274">
        <v>10</v>
      </c>
      <c r="E47" s="277" t="str">
        <f t="shared" si="5"/>
        <v/>
      </c>
      <c r="F47" s="116" t="str">
        <f>IFERROR($H$35&amp;"("&amp;VLOOKUP($C47,'計算用(別紙5)区分別指導者'!$C:$G,F$3,0)&amp;")","")</f>
        <v/>
      </c>
      <c r="G47" s="116" t="str">
        <f>IF($F47="","",IFERROR(VLOOKUP($C47,'計算用(別紙5)区分別指導者'!$C:$G,G$3,0),""))</f>
        <v/>
      </c>
      <c r="H47" s="116" t="str">
        <f>IF($F47="","",IFERROR(VLOOKUP($G47,'計算用(別紙5) 指導者'!$C:$N,H$3,0),""))</f>
        <v/>
      </c>
      <c r="I47" s="116" t="str">
        <f>IF($F47="","",IFERROR(VLOOKUP($G47,'計算用(別紙5) 指導者'!$C:$N,I$3,0),""))</f>
        <v/>
      </c>
      <c r="J47" s="116" t="str">
        <f>IF($F47="","",IFERROR(VLOOKUP($G47,'計算用(別紙5) 指導者'!$C:$N,J$3,0),""))</f>
        <v/>
      </c>
      <c r="K47" s="117" t="str">
        <f>IF($F47="","",IFERROR(VLOOKUP($G47,'計算用(別紙5) 指導者'!$C:$N,K$3,0),""))</f>
        <v/>
      </c>
      <c r="L47" s="116" t="str">
        <f>IF($F47="","",IFERROR(VLOOKUP($G47,'計算用(別紙5) 指導者'!$C:$N,L$3,0),""))</f>
        <v/>
      </c>
      <c r="M47" s="116" t="str">
        <f>IF($F47="","",IFERROR(VLOOKUP($G47,'計算用(別紙5) 指導者'!$C:$N,M$3,0),""))</f>
        <v/>
      </c>
      <c r="N47" s="116" t="str">
        <f>IF($F47="","",IFERROR(VLOOKUP($G47,'計算用(別紙5) 指導者'!$C:$N,N$3,0),""))</f>
        <v/>
      </c>
      <c r="O47" s="116" t="str">
        <f>IF($F47="","",IFERROR(VLOOKUP($G47,'計算用(別紙5) 指導者'!$C:$N,O$3,0),""))</f>
        <v/>
      </c>
      <c r="P47" s="116" t="str">
        <f>IF($F47="","",IFERROR(VLOOKUP($G47,'計算用(別紙5) 指導者'!$C:$N,P$3,0),""))</f>
        <v/>
      </c>
      <c r="Q47" s="116" t="str">
        <f>IF($F47="","",IFERROR(VLOOKUP($G47,'計算用(別紙5) 指導者'!$C:$N,Q$3,0),""))</f>
        <v/>
      </c>
    </row>
    <row r="48" spans="1:17" s="108" customFormat="1" ht="135" x14ac:dyDescent="0.15">
      <c r="A48" s="452">
        <f t="shared" si="3"/>
        <v>2</v>
      </c>
      <c r="B48" s="282" t="s">
        <v>802</v>
      </c>
      <c r="C48" s="149" t="str">
        <f t="shared" si="4"/>
        <v>11</v>
      </c>
      <c r="D48" s="274">
        <v>11</v>
      </c>
      <c r="E48" s="277" t="str">
        <f t="shared" si="5"/>
        <v/>
      </c>
      <c r="F48" s="116" t="str">
        <f>IFERROR($H$35&amp;"("&amp;VLOOKUP($C48,'計算用(別紙5)区分別指導者'!$C:$G,F$3,0)&amp;")","")</f>
        <v/>
      </c>
      <c r="G48" s="116" t="str">
        <f>IF($F48="","",IFERROR(VLOOKUP($C48,'計算用(別紙5)区分別指導者'!$C:$G,G$3,0),""))</f>
        <v/>
      </c>
      <c r="H48" s="116" t="str">
        <f>IF($F48="","",IFERROR(VLOOKUP($G48,'計算用(別紙5) 指導者'!$C:$N,H$3,0),""))</f>
        <v/>
      </c>
      <c r="I48" s="116" t="str">
        <f>IF($F48="","",IFERROR(VLOOKUP($G48,'計算用(別紙5) 指導者'!$C:$N,I$3,0),""))</f>
        <v/>
      </c>
      <c r="J48" s="116" t="str">
        <f>IF($F48="","",IFERROR(VLOOKUP($G48,'計算用(別紙5) 指導者'!$C:$N,J$3,0),""))</f>
        <v/>
      </c>
      <c r="K48" s="117" t="str">
        <f>IF($F48="","",IFERROR(VLOOKUP($G48,'計算用(別紙5) 指導者'!$C:$N,K$3,0),""))</f>
        <v/>
      </c>
      <c r="L48" s="116" t="str">
        <f>IF($F48="","",IFERROR(VLOOKUP($G48,'計算用(別紙5) 指導者'!$C:$N,L$3,0),""))</f>
        <v/>
      </c>
      <c r="M48" s="116" t="str">
        <f>IF($F48="","",IFERROR(VLOOKUP($G48,'計算用(別紙5) 指導者'!$C:$N,M$3,0),""))</f>
        <v/>
      </c>
      <c r="N48" s="116" t="str">
        <f>IF($F48="","",IFERROR(VLOOKUP($G48,'計算用(別紙5) 指導者'!$C:$N,N$3,0),""))</f>
        <v/>
      </c>
      <c r="O48" s="116" t="str">
        <f>IF($F48="","",IFERROR(VLOOKUP($G48,'計算用(別紙5) 指導者'!$C:$N,O$3,0),""))</f>
        <v/>
      </c>
      <c r="P48" s="116" t="str">
        <f>IF($F48="","",IFERROR(VLOOKUP($G48,'計算用(別紙5) 指導者'!$C:$N,P$3,0),""))</f>
        <v/>
      </c>
      <c r="Q48" s="116" t="str">
        <f>IF($F48="","",IFERROR(VLOOKUP($G48,'計算用(別紙5) 指導者'!$C:$N,Q$3,0),""))</f>
        <v/>
      </c>
    </row>
    <row r="49" spans="1:17" s="108" customFormat="1" ht="135" x14ac:dyDescent="0.15">
      <c r="A49" s="452">
        <f t="shared" si="3"/>
        <v>2</v>
      </c>
      <c r="B49" s="282" t="s">
        <v>802</v>
      </c>
      <c r="C49" s="149" t="str">
        <f t="shared" si="4"/>
        <v>12</v>
      </c>
      <c r="D49" s="274">
        <v>12</v>
      </c>
      <c r="E49" s="277" t="str">
        <f t="shared" si="5"/>
        <v/>
      </c>
      <c r="F49" s="116" t="str">
        <f>IFERROR($H$35&amp;"("&amp;VLOOKUP($C49,'計算用(別紙5)区分別指導者'!$C:$G,F$3,0)&amp;")","")</f>
        <v/>
      </c>
      <c r="G49" s="116" t="str">
        <f>IF($F49="","",IFERROR(VLOOKUP($C49,'計算用(別紙5)区分別指導者'!$C:$G,G$3,0),""))</f>
        <v/>
      </c>
      <c r="H49" s="116" t="str">
        <f>IF($F49="","",IFERROR(VLOOKUP($G49,'計算用(別紙5) 指導者'!$C:$N,H$3,0),""))</f>
        <v/>
      </c>
      <c r="I49" s="116" t="str">
        <f>IF($F49="","",IFERROR(VLOOKUP($G49,'計算用(別紙5) 指導者'!$C:$N,I$3,0),""))</f>
        <v/>
      </c>
      <c r="J49" s="116" t="str">
        <f>IF($F49="","",IFERROR(VLOOKUP($G49,'計算用(別紙5) 指導者'!$C:$N,J$3,0),""))</f>
        <v/>
      </c>
      <c r="K49" s="117" t="str">
        <f>IF($F49="","",IFERROR(VLOOKUP($G49,'計算用(別紙5) 指導者'!$C:$N,K$3,0),""))</f>
        <v/>
      </c>
      <c r="L49" s="116" t="str">
        <f>IF($F49="","",IFERROR(VLOOKUP($G49,'計算用(別紙5) 指導者'!$C:$N,L$3,0),""))</f>
        <v/>
      </c>
      <c r="M49" s="116" t="str">
        <f>IF($F49="","",IFERROR(VLOOKUP($G49,'計算用(別紙5) 指導者'!$C:$N,M$3,0),""))</f>
        <v/>
      </c>
      <c r="N49" s="116" t="str">
        <f>IF($F49="","",IFERROR(VLOOKUP($G49,'計算用(別紙5) 指導者'!$C:$N,N$3,0),""))</f>
        <v/>
      </c>
      <c r="O49" s="116" t="str">
        <f>IF($F49="","",IFERROR(VLOOKUP($G49,'計算用(別紙5) 指導者'!$C:$N,O$3,0),""))</f>
        <v/>
      </c>
      <c r="P49" s="116" t="str">
        <f>IF($F49="","",IFERROR(VLOOKUP($G49,'計算用(別紙5) 指導者'!$C:$N,P$3,0),""))</f>
        <v/>
      </c>
      <c r="Q49" s="116" t="str">
        <f>IF($F49="","",IFERROR(VLOOKUP($G49,'計算用(別紙5) 指導者'!$C:$N,Q$3,0),""))</f>
        <v/>
      </c>
    </row>
    <row r="50" spans="1:17" s="108" customFormat="1" ht="135" x14ac:dyDescent="0.15">
      <c r="A50" s="452">
        <f t="shared" si="3"/>
        <v>2</v>
      </c>
      <c r="B50" s="282" t="s">
        <v>802</v>
      </c>
      <c r="C50" s="149" t="str">
        <f t="shared" si="4"/>
        <v>13</v>
      </c>
      <c r="D50" s="274">
        <v>13</v>
      </c>
      <c r="E50" s="277" t="str">
        <f t="shared" si="5"/>
        <v/>
      </c>
      <c r="F50" s="116" t="str">
        <f>IFERROR($H$35&amp;"("&amp;VLOOKUP($C50,'計算用(別紙5)区分別指導者'!$C:$G,F$3,0)&amp;")","")</f>
        <v/>
      </c>
      <c r="G50" s="116" t="str">
        <f>IF($F50="","",IFERROR(VLOOKUP($C50,'計算用(別紙5)区分別指導者'!$C:$G,G$3,0),""))</f>
        <v/>
      </c>
      <c r="H50" s="116" t="str">
        <f>IF($F50="","",IFERROR(VLOOKUP($G50,'計算用(別紙5) 指導者'!$C:$N,H$3,0),""))</f>
        <v/>
      </c>
      <c r="I50" s="116" t="str">
        <f>IF($F50="","",IFERROR(VLOOKUP($G50,'計算用(別紙5) 指導者'!$C:$N,I$3,0),""))</f>
        <v/>
      </c>
      <c r="J50" s="116" t="str">
        <f>IF($F50="","",IFERROR(VLOOKUP($G50,'計算用(別紙5) 指導者'!$C:$N,J$3,0),""))</f>
        <v/>
      </c>
      <c r="K50" s="117" t="str">
        <f>IF($F50="","",IFERROR(VLOOKUP($G50,'計算用(別紙5) 指導者'!$C:$N,K$3,0),""))</f>
        <v/>
      </c>
      <c r="L50" s="116" t="str">
        <f>IF($F50="","",IFERROR(VLOOKUP($G50,'計算用(別紙5) 指導者'!$C:$N,L$3,0),""))</f>
        <v/>
      </c>
      <c r="M50" s="116" t="str">
        <f>IF($F50="","",IFERROR(VLOOKUP($G50,'計算用(別紙5) 指導者'!$C:$N,M$3,0),""))</f>
        <v/>
      </c>
      <c r="N50" s="116" t="str">
        <f>IF($F50="","",IFERROR(VLOOKUP($G50,'計算用(別紙5) 指導者'!$C:$N,N$3,0),""))</f>
        <v/>
      </c>
      <c r="O50" s="116" t="str">
        <f>IF($F50="","",IFERROR(VLOOKUP($G50,'計算用(別紙5) 指導者'!$C:$N,O$3,0),""))</f>
        <v/>
      </c>
      <c r="P50" s="116" t="str">
        <f>IF($F50="","",IFERROR(VLOOKUP($G50,'計算用(別紙5) 指導者'!$C:$N,P$3,0),""))</f>
        <v/>
      </c>
      <c r="Q50" s="116" t="str">
        <f>IF($F50="","",IFERROR(VLOOKUP($G50,'計算用(別紙5) 指導者'!$C:$N,Q$3,0),""))</f>
        <v/>
      </c>
    </row>
    <row r="51" spans="1:17" s="108" customFormat="1" ht="135" x14ac:dyDescent="0.15">
      <c r="A51" s="452">
        <f t="shared" si="3"/>
        <v>2</v>
      </c>
      <c r="B51" s="282" t="s">
        <v>802</v>
      </c>
      <c r="C51" s="149" t="str">
        <f t="shared" si="4"/>
        <v>14</v>
      </c>
      <c r="D51" s="274">
        <v>14</v>
      </c>
      <c r="E51" s="277" t="str">
        <f t="shared" si="5"/>
        <v/>
      </c>
      <c r="F51" s="116" t="str">
        <f>IFERROR($H$35&amp;"("&amp;VLOOKUP($C51,'計算用(別紙5)区分別指導者'!$C:$G,F$3,0)&amp;")","")</f>
        <v/>
      </c>
      <c r="G51" s="116" t="str">
        <f>IF($F51="","",IFERROR(VLOOKUP($C51,'計算用(別紙5)区分別指導者'!$C:$G,G$3,0),""))</f>
        <v/>
      </c>
      <c r="H51" s="116" t="str">
        <f>IF($F51="","",IFERROR(VLOOKUP($G51,'計算用(別紙5) 指導者'!$C:$N,H$3,0),""))</f>
        <v/>
      </c>
      <c r="I51" s="116" t="str">
        <f>IF($F51="","",IFERROR(VLOOKUP($G51,'計算用(別紙5) 指導者'!$C:$N,I$3,0),""))</f>
        <v/>
      </c>
      <c r="J51" s="116" t="str">
        <f>IF($F51="","",IFERROR(VLOOKUP($G51,'計算用(別紙5) 指導者'!$C:$N,J$3,0),""))</f>
        <v/>
      </c>
      <c r="K51" s="117" t="str">
        <f>IF($F51="","",IFERROR(VLOOKUP($G51,'計算用(別紙5) 指導者'!$C:$N,K$3,0),""))</f>
        <v/>
      </c>
      <c r="L51" s="116" t="str">
        <f>IF($F51="","",IFERROR(VLOOKUP($G51,'計算用(別紙5) 指導者'!$C:$N,L$3,0),""))</f>
        <v/>
      </c>
      <c r="M51" s="116" t="str">
        <f>IF($F51="","",IFERROR(VLOOKUP($G51,'計算用(別紙5) 指導者'!$C:$N,M$3,0),""))</f>
        <v/>
      </c>
      <c r="N51" s="116" t="str">
        <f>IF($F51="","",IFERROR(VLOOKUP($G51,'計算用(別紙5) 指導者'!$C:$N,N$3,0),""))</f>
        <v/>
      </c>
      <c r="O51" s="116" t="str">
        <f>IF($F51="","",IFERROR(VLOOKUP($G51,'計算用(別紙5) 指導者'!$C:$N,O$3,0),""))</f>
        <v/>
      </c>
      <c r="P51" s="116" t="str">
        <f>IF($F51="","",IFERROR(VLOOKUP($G51,'計算用(別紙5) 指導者'!$C:$N,P$3,0),""))</f>
        <v/>
      </c>
      <c r="Q51" s="116" t="str">
        <f>IF($F51="","",IFERROR(VLOOKUP($G51,'計算用(別紙5) 指導者'!$C:$N,Q$3,0),""))</f>
        <v/>
      </c>
    </row>
    <row r="52" spans="1:17" s="108" customFormat="1" ht="135" x14ac:dyDescent="0.15">
      <c r="A52" s="452">
        <f t="shared" si="3"/>
        <v>2</v>
      </c>
      <c r="B52" s="282" t="s">
        <v>802</v>
      </c>
      <c r="C52" s="149" t="str">
        <f t="shared" si="4"/>
        <v>15</v>
      </c>
      <c r="D52" s="274">
        <v>15</v>
      </c>
      <c r="E52" s="277" t="str">
        <f t="shared" si="5"/>
        <v/>
      </c>
      <c r="F52" s="116" t="str">
        <f>IFERROR($H$35&amp;"("&amp;VLOOKUP($C52,'計算用(別紙5)区分別指導者'!$C:$G,F$3,0)&amp;")","")</f>
        <v/>
      </c>
      <c r="G52" s="116" t="str">
        <f>IF($F52="","",IFERROR(VLOOKUP($C52,'計算用(別紙5)区分別指導者'!$C:$G,G$3,0),""))</f>
        <v/>
      </c>
      <c r="H52" s="116" t="str">
        <f>IF($F52="","",IFERROR(VLOOKUP($G52,'計算用(別紙5) 指導者'!$C:$N,H$3,0),""))</f>
        <v/>
      </c>
      <c r="I52" s="116" t="str">
        <f>IF($F52="","",IFERROR(VLOOKUP($G52,'計算用(別紙5) 指導者'!$C:$N,I$3,0),""))</f>
        <v/>
      </c>
      <c r="J52" s="116" t="str">
        <f>IF($F52="","",IFERROR(VLOOKUP($G52,'計算用(別紙5) 指導者'!$C:$N,J$3,0),""))</f>
        <v/>
      </c>
      <c r="K52" s="117" t="str">
        <f>IF($F52="","",IFERROR(VLOOKUP($G52,'計算用(別紙5) 指導者'!$C:$N,K$3,0),""))</f>
        <v/>
      </c>
      <c r="L52" s="116" t="str">
        <f>IF($F52="","",IFERROR(VLOOKUP($G52,'計算用(別紙5) 指導者'!$C:$N,L$3,0),""))</f>
        <v/>
      </c>
      <c r="M52" s="116" t="str">
        <f>IF($F52="","",IFERROR(VLOOKUP($G52,'計算用(別紙5) 指導者'!$C:$N,M$3,0),""))</f>
        <v/>
      </c>
      <c r="N52" s="116" t="str">
        <f>IF($F52="","",IFERROR(VLOOKUP($G52,'計算用(別紙5) 指導者'!$C:$N,N$3,0),""))</f>
        <v/>
      </c>
      <c r="O52" s="116" t="str">
        <f>IF($F52="","",IFERROR(VLOOKUP($G52,'計算用(別紙5) 指導者'!$C:$N,O$3,0),""))</f>
        <v/>
      </c>
      <c r="P52" s="116" t="str">
        <f>IF($F52="","",IFERROR(VLOOKUP($G52,'計算用(別紙5) 指導者'!$C:$N,P$3,0),""))</f>
        <v/>
      </c>
      <c r="Q52" s="116" t="str">
        <f>IF($F52="","",IFERROR(VLOOKUP($G52,'計算用(別紙5) 指導者'!$C:$N,Q$3,0),""))</f>
        <v/>
      </c>
    </row>
    <row r="53" spans="1:17" s="108" customFormat="1" ht="135" x14ac:dyDescent="0.15">
      <c r="A53" s="452">
        <f t="shared" si="3"/>
        <v>2</v>
      </c>
      <c r="B53" s="282" t="s">
        <v>802</v>
      </c>
      <c r="C53" s="149" t="str">
        <f t="shared" si="4"/>
        <v>16</v>
      </c>
      <c r="D53" s="274">
        <v>16</v>
      </c>
      <c r="E53" s="277" t="str">
        <f t="shared" si="5"/>
        <v/>
      </c>
      <c r="F53" s="116" t="str">
        <f>IFERROR($H$35&amp;"("&amp;VLOOKUP($C53,'計算用(別紙5)区分別指導者'!$C:$G,F$3,0)&amp;")","")</f>
        <v/>
      </c>
      <c r="G53" s="116" t="str">
        <f>IF($F53="","",IFERROR(VLOOKUP($C53,'計算用(別紙5)区分別指導者'!$C:$G,G$3,0),""))</f>
        <v/>
      </c>
      <c r="H53" s="116" t="str">
        <f>IF($F53="","",IFERROR(VLOOKUP($G53,'計算用(別紙5) 指導者'!$C:$N,H$3,0),""))</f>
        <v/>
      </c>
      <c r="I53" s="116" t="str">
        <f>IF($F53="","",IFERROR(VLOOKUP($G53,'計算用(別紙5) 指導者'!$C:$N,I$3,0),""))</f>
        <v/>
      </c>
      <c r="J53" s="116" t="str">
        <f>IF($F53="","",IFERROR(VLOOKUP($G53,'計算用(別紙5) 指導者'!$C:$N,J$3,0),""))</f>
        <v/>
      </c>
      <c r="K53" s="117" t="str">
        <f>IF($F53="","",IFERROR(VLOOKUP($G53,'計算用(別紙5) 指導者'!$C:$N,K$3,0),""))</f>
        <v/>
      </c>
      <c r="L53" s="116" t="str">
        <f>IF($F53="","",IFERROR(VLOOKUP($G53,'計算用(別紙5) 指導者'!$C:$N,L$3,0),""))</f>
        <v/>
      </c>
      <c r="M53" s="116" t="str">
        <f>IF($F53="","",IFERROR(VLOOKUP($G53,'計算用(別紙5) 指導者'!$C:$N,M$3,0),""))</f>
        <v/>
      </c>
      <c r="N53" s="116" t="str">
        <f>IF($F53="","",IFERROR(VLOOKUP($G53,'計算用(別紙5) 指導者'!$C:$N,N$3,0),""))</f>
        <v/>
      </c>
      <c r="O53" s="116" t="str">
        <f>IF($F53="","",IFERROR(VLOOKUP($G53,'計算用(別紙5) 指導者'!$C:$N,O$3,0),""))</f>
        <v/>
      </c>
      <c r="P53" s="116" t="str">
        <f>IF($F53="","",IFERROR(VLOOKUP($G53,'計算用(別紙5) 指導者'!$C:$N,P$3,0),""))</f>
        <v/>
      </c>
      <c r="Q53" s="116" t="str">
        <f>IF($F53="","",IFERROR(VLOOKUP($G53,'計算用(別紙5) 指導者'!$C:$N,Q$3,0),""))</f>
        <v/>
      </c>
    </row>
    <row r="54" spans="1:17" s="108" customFormat="1" ht="135" x14ac:dyDescent="0.15">
      <c r="A54" s="452">
        <f t="shared" si="3"/>
        <v>2</v>
      </c>
      <c r="B54" s="282" t="s">
        <v>802</v>
      </c>
      <c r="C54" s="149" t="str">
        <f t="shared" si="4"/>
        <v>17</v>
      </c>
      <c r="D54" s="274">
        <v>17</v>
      </c>
      <c r="E54" s="277" t="str">
        <f t="shared" si="5"/>
        <v/>
      </c>
      <c r="F54" s="116" t="str">
        <f>IFERROR($H$35&amp;"("&amp;VLOOKUP($C54,'計算用(別紙5)区分別指導者'!$C:$G,F$3,0)&amp;")","")</f>
        <v/>
      </c>
      <c r="G54" s="116" t="str">
        <f>IF($F54="","",IFERROR(VLOOKUP($C54,'計算用(別紙5)区分別指導者'!$C:$G,G$3,0),""))</f>
        <v/>
      </c>
      <c r="H54" s="116" t="str">
        <f>IF($F54="","",IFERROR(VLOOKUP($G54,'計算用(別紙5) 指導者'!$C:$N,H$3,0),""))</f>
        <v/>
      </c>
      <c r="I54" s="116" t="str">
        <f>IF($F54="","",IFERROR(VLOOKUP($G54,'計算用(別紙5) 指導者'!$C:$N,I$3,0),""))</f>
        <v/>
      </c>
      <c r="J54" s="116" t="str">
        <f>IF($F54="","",IFERROR(VLOOKUP($G54,'計算用(別紙5) 指導者'!$C:$N,J$3,0),""))</f>
        <v/>
      </c>
      <c r="K54" s="117" t="str">
        <f>IF($F54="","",IFERROR(VLOOKUP($G54,'計算用(別紙5) 指導者'!$C:$N,K$3,0),""))</f>
        <v/>
      </c>
      <c r="L54" s="116" t="str">
        <f>IF($F54="","",IFERROR(VLOOKUP($G54,'計算用(別紙5) 指導者'!$C:$N,L$3,0),""))</f>
        <v/>
      </c>
      <c r="M54" s="116" t="str">
        <f>IF($F54="","",IFERROR(VLOOKUP($G54,'計算用(別紙5) 指導者'!$C:$N,M$3,0),""))</f>
        <v/>
      </c>
      <c r="N54" s="116" t="str">
        <f>IF($F54="","",IFERROR(VLOOKUP($G54,'計算用(別紙5) 指導者'!$C:$N,N$3,0),""))</f>
        <v/>
      </c>
      <c r="O54" s="116" t="str">
        <f>IF($F54="","",IFERROR(VLOOKUP($G54,'計算用(別紙5) 指導者'!$C:$N,O$3,0),""))</f>
        <v/>
      </c>
      <c r="P54" s="116" t="str">
        <f>IF($F54="","",IFERROR(VLOOKUP($G54,'計算用(別紙5) 指導者'!$C:$N,P$3,0),""))</f>
        <v/>
      </c>
      <c r="Q54" s="116" t="str">
        <f>IF($F54="","",IFERROR(VLOOKUP($G54,'計算用(別紙5) 指導者'!$C:$N,Q$3,0),""))</f>
        <v/>
      </c>
    </row>
    <row r="55" spans="1:17" s="108" customFormat="1" ht="135" x14ac:dyDescent="0.15">
      <c r="A55" s="452">
        <f t="shared" si="3"/>
        <v>2</v>
      </c>
      <c r="B55" s="282" t="s">
        <v>802</v>
      </c>
      <c r="C55" s="149" t="str">
        <f t="shared" si="4"/>
        <v>18</v>
      </c>
      <c r="D55" s="274">
        <v>18</v>
      </c>
      <c r="E55" s="277" t="str">
        <f t="shared" si="5"/>
        <v/>
      </c>
      <c r="F55" s="116" t="str">
        <f>IFERROR($H$35&amp;"("&amp;VLOOKUP($C55,'計算用(別紙5)区分別指導者'!$C:$G,F$3,0)&amp;")","")</f>
        <v/>
      </c>
      <c r="G55" s="116" t="str">
        <f>IF($F55="","",IFERROR(VLOOKUP($C55,'計算用(別紙5)区分別指導者'!$C:$G,G$3,0),""))</f>
        <v/>
      </c>
      <c r="H55" s="116" t="str">
        <f>IF($F55="","",IFERROR(VLOOKUP($G55,'計算用(別紙5) 指導者'!$C:$N,H$3,0),""))</f>
        <v/>
      </c>
      <c r="I55" s="116" t="str">
        <f>IF($F55="","",IFERROR(VLOOKUP($G55,'計算用(別紙5) 指導者'!$C:$N,I$3,0),""))</f>
        <v/>
      </c>
      <c r="J55" s="116" t="str">
        <f>IF($F55="","",IFERROR(VLOOKUP($G55,'計算用(別紙5) 指導者'!$C:$N,J$3,0),""))</f>
        <v/>
      </c>
      <c r="K55" s="117" t="str">
        <f>IF($F55="","",IFERROR(VLOOKUP($G55,'計算用(別紙5) 指導者'!$C:$N,K$3,0),""))</f>
        <v/>
      </c>
      <c r="L55" s="116" t="str">
        <f>IF($F55="","",IFERROR(VLOOKUP($G55,'計算用(別紙5) 指導者'!$C:$N,L$3,0),""))</f>
        <v/>
      </c>
      <c r="M55" s="116" t="str">
        <f>IF($F55="","",IFERROR(VLOOKUP($G55,'計算用(別紙5) 指導者'!$C:$N,M$3,0),""))</f>
        <v/>
      </c>
      <c r="N55" s="116" t="str">
        <f>IF($F55="","",IFERROR(VLOOKUP($G55,'計算用(別紙5) 指導者'!$C:$N,N$3,0),""))</f>
        <v/>
      </c>
      <c r="O55" s="116" t="str">
        <f>IF($F55="","",IFERROR(VLOOKUP($G55,'計算用(別紙5) 指導者'!$C:$N,O$3,0),""))</f>
        <v/>
      </c>
      <c r="P55" s="116" t="str">
        <f>IF($F55="","",IFERROR(VLOOKUP($G55,'計算用(別紙5) 指導者'!$C:$N,P$3,0),""))</f>
        <v/>
      </c>
      <c r="Q55" s="116" t="str">
        <f>IF($F55="","",IFERROR(VLOOKUP($G55,'計算用(別紙5) 指導者'!$C:$N,Q$3,0),""))</f>
        <v/>
      </c>
    </row>
    <row r="56" spans="1:17" s="108" customFormat="1" ht="135" x14ac:dyDescent="0.15">
      <c r="A56" s="452">
        <f t="shared" si="3"/>
        <v>2</v>
      </c>
      <c r="B56" s="282" t="s">
        <v>802</v>
      </c>
      <c r="C56" s="149" t="str">
        <f t="shared" si="4"/>
        <v>19</v>
      </c>
      <c r="D56" s="274">
        <v>19</v>
      </c>
      <c r="E56" s="277" t="str">
        <f t="shared" si="5"/>
        <v/>
      </c>
      <c r="F56" s="116" t="str">
        <f>IFERROR($H$35&amp;"("&amp;VLOOKUP($C56,'計算用(別紙5)区分別指導者'!$C:$G,F$3,0)&amp;")","")</f>
        <v/>
      </c>
      <c r="G56" s="116" t="str">
        <f>IF($F56="","",IFERROR(VLOOKUP($C56,'計算用(別紙5)区分別指導者'!$C:$G,G$3,0),""))</f>
        <v/>
      </c>
      <c r="H56" s="116" t="str">
        <f>IF($F56="","",IFERROR(VLOOKUP($G56,'計算用(別紙5) 指導者'!$C:$N,H$3,0),""))</f>
        <v/>
      </c>
      <c r="I56" s="116" t="str">
        <f>IF($F56="","",IFERROR(VLOOKUP($G56,'計算用(別紙5) 指導者'!$C:$N,I$3,0),""))</f>
        <v/>
      </c>
      <c r="J56" s="116" t="str">
        <f>IF($F56="","",IFERROR(VLOOKUP($G56,'計算用(別紙5) 指導者'!$C:$N,J$3,0),""))</f>
        <v/>
      </c>
      <c r="K56" s="117" t="str">
        <f>IF($F56="","",IFERROR(VLOOKUP($G56,'計算用(別紙5) 指導者'!$C:$N,K$3,0),""))</f>
        <v/>
      </c>
      <c r="L56" s="116" t="str">
        <f>IF($F56="","",IFERROR(VLOOKUP($G56,'計算用(別紙5) 指導者'!$C:$N,L$3,0),""))</f>
        <v/>
      </c>
      <c r="M56" s="116" t="str">
        <f>IF($F56="","",IFERROR(VLOOKUP($G56,'計算用(別紙5) 指導者'!$C:$N,M$3,0),""))</f>
        <v/>
      </c>
      <c r="N56" s="116" t="str">
        <f>IF($F56="","",IFERROR(VLOOKUP($G56,'計算用(別紙5) 指導者'!$C:$N,N$3,0),""))</f>
        <v/>
      </c>
      <c r="O56" s="116" t="str">
        <f>IF($F56="","",IFERROR(VLOOKUP($G56,'計算用(別紙5) 指導者'!$C:$N,O$3,0),""))</f>
        <v/>
      </c>
      <c r="P56" s="116" t="str">
        <f>IF($F56="","",IFERROR(VLOOKUP($G56,'計算用(別紙5) 指導者'!$C:$N,P$3,0),""))</f>
        <v/>
      </c>
      <c r="Q56" s="116" t="str">
        <f>IF($F56="","",IFERROR(VLOOKUP($G56,'計算用(別紙5) 指導者'!$C:$N,Q$3,0),""))</f>
        <v/>
      </c>
    </row>
    <row r="57" spans="1:17" s="108" customFormat="1" ht="135" x14ac:dyDescent="0.15">
      <c r="A57" s="452">
        <f t="shared" si="3"/>
        <v>2</v>
      </c>
      <c r="B57" s="282" t="s">
        <v>802</v>
      </c>
      <c r="C57" s="149" t="str">
        <f t="shared" si="4"/>
        <v>20</v>
      </c>
      <c r="D57" s="274">
        <v>20</v>
      </c>
      <c r="E57" s="277" t="str">
        <f t="shared" si="5"/>
        <v/>
      </c>
      <c r="F57" s="116" t="str">
        <f>IFERROR($H$35&amp;"("&amp;VLOOKUP($C57,'計算用(別紙5)区分別指導者'!$C:$G,F$3,0)&amp;")","")</f>
        <v/>
      </c>
      <c r="G57" s="116" t="str">
        <f>IF($F57="","",IFERROR(VLOOKUP($C57,'計算用(別紙5)区分別指導者'!$C:$G,G$3,0),""))</f>
        <v/>
      </c>
      <c r="H57" s="116" t="str">
        <f>IF($F57="","",IFERROR(VLOOKUP($G57,'計算用(別紙5) 指導者'!$C:$N,H$3,0),""))</f>
        <v/>
      </c>
      <c r="I57" s="116" t="str">
        <f>IF($F57="","",IFERROR(VLOOKUP($G57,'計算用(別紙5) 指導者'!$C:$N,I$3,0),""))</f>
        <v/>
      </c>
      <c r="J57" s="116" t="str">
        <f>IF($F57="","",IFERROR(VLOOKUP($G57,'計算用(別紙5) 指導者'!$C:$N,J$3,0),""))</f>
        <v/>
      </c>
      <c r="K57" s="117" t="str">
        <f>IF($F57="","",IFERROR(VLOOKUP($G57,'計算用(別紙5) 指導者'!$C:$N,K$3,0),""))</f>
        <v/>
      </c>
      <c r="L57" s="116" t="str">
        <f>IF($F57="","",IFERROR(VLOOKUP($G57,'計算用(別紙5) 指導者'!$C:$N,L$3,0),""))</f>
        <v/>
      </c>
      <c r="M57" s="116" t="str">
        <f>IF($F57="","",IFERROR(VLOOKUP($G57,'計算用(別紙5) 指導者'!$C:$N,M$3,0),""))</f>
        <v/>
      </c>
      <c r="N57" s="116" t="str">
        <f>IF($F57="","",IFERROR(VLOOKUP($G57,'計算用(別紙5) 指導者'!$C:$N,N$3,0),""))</f>
        <v/>
      </c>
      <c r="O57" s="116" t="str">
        <f>IF($F57="","",IFERROR(VLOOKUP($G57,'計算用(別紙5) 指導者'!$C:$N,O$3,0),""))</f>
        <v/>
      </c>
      <c r="P57" s="116" t="str">
        <f>IF($F57="","",IFERROR(VLOOKUP($G57,'計算用(別紙5) 指導者'!$C:$N,P$3,0),""))</f>
        <v/>
      </c>
      <c r="Q57" s="116" t="str">
        <f>IF($F57="","",IFERROR(VLOOKUP($G57,'計算用(別紙5) 指導者'!$C:$N,Q$3,0),""))</f>
        <v/>
      </c>
    </row>
    <row r="58" spans="1:17" s="267" customFormat="1" ht="18.75" x14ac:dyDescent="0.15">
      <c r="A58" s="449">
        <v>3</v>
      </c>
      <c r="C58" s="268"/>
      <c r="D58" s="274"/>
      <c r="E58" s="133"/>
      <c r="K58" s="290"/>
      <c r="P58" s="895">
        <f>'【入力】別紙2-2'!$E$8</f>
        <v>0</v>
      </c>
      <c r="Q58" s="895"/>
    </row>
    <row r="59" spans="1:17" s="285" customFormat="1" ht="18.75" x14ac:dyDescent="0.2">
      <c r="A59" s="450">
        <f>A58</f>
        <v>3</v>
      </c>
      <c r="B59" s="281"/>
      <c r="C59" s="283"/>
      <c r="D59" s="284"/>
      <c r="E59" s="896" t="s">
        <v>463</v>
      </c>
      <c r="F59" s="896"/>
      <c r="G59" s="896"/>
      <c r="H59" s="896"/>
      <c r="I59" s="896"/>
      <c r="J59" s="896"/>
      <c r="K59" s="896"/>
      <c r="L59" s="896"/>
      <c r="M59" s="896"/>
      <c r="N59" s="896"/>
      <c r="O59" s="897"/>
      <c r="P59" s="897"/>
      <c r="Q59" s="897"/>
    </row>
    <row r="60" spans="1:17" s="48" customFormat="1" ht="18.75" x14ac:dyDescent="0.2">
      <c r="A60" s="451">
        <f>A59</f>
        <v>3</v>
      </c>
      <c r="B60" s="271"/>
      <c r="C60" s="147"/>
      <c r="D60" s="275"/>
      <c r="E60" s="896"/>
      <c r="F60" s="896"/>
      <c r="G60" s="896"/>
      <c r="H60" s="896"/>
      <c r="I60" s="896"/>
      <c r="J60" s="896"/>
      <c r="K60" s="896"/>
      <c r="L60" s="896"/>
      <c r="M60" s="896"/>
      <c r="N60" s="896"/>
      <c r="O60" s="898" t="s">
        <v>243</v>
      </c>
      <c r="P60" s="898"/>
      <c r="Q60" s="898"/>
    </row>
    <row r="61" spans="1:17" s="48" customFormat="1" ht="18.75" x14ac:dyDescent="0.15">
      <c r="A61" s="451">
        <f t="shared" ref="A61:A84" si="6">A60</f>
        <v>3</v>
      </c>
      <c r="B61" s="271"/>
      <c r="C61" s="147"/>
      <c r="D61" s="275"/>
      <c r="E61" s="275"/>
      <c r="F61" s="113"/>
      <c r="G61" s="113"/>
      <c r="H61" s="113"/>
      <c r="I61" s="113"/>
      <c r="J61" s="113"/>
      <c r="K61" s="114"/>
      <c r="L61" s="113"/>
      <c r="M61" s="113"/>
      <c r="N61" s="113"/>
      <c r="O61" s="113"/>
      <c r="P61" s="113"/>
      <c r="Q61" s="269"/>
    </row>
    <row r="62" spans="1:17" s="48" customFormat="1" ht="18.75" x14ac:dyDescent="0.2">
      <c r="A62" s="451">
        <f t="shared" si="6"/>
        <v>3</v>
      </c>
      <c r="B62" s="271"/>
      <c r="C62" s="147"/>
      <c r="D62" s="275"/>
      <c r="E62" s="892" t="s">
        <v>464</v>
      </c>
      <c r="F62" s="892"/>
      <c r="G62" s="892"/>
      <c r="H62" s="893" t="str">
        <f>IF(IFERROR(VLOOKUP($A59,'計算用(別紙2-2)区分'!$A:$E,4,0),"")="","",VLOOKUP($A59,'計算用(別紙2-2)区分'!$A:$E,4,0))</f>
        <v/>
      </c>
      <c r="I62" s="893"/>
      <c r="J62" s="893"/>
      <c r="K62" s="893"/>
      <c r="L62" s="893"/>
      <c r="M62" s="893"/>
      <c r="N62" s="893"/>
      <c r="O62" s="270"/>
      <c r="P62" s="270"/>
      <c r="Q62" s="270"/>
    </row>
    <row r="63" spans="1:17" s="48" customFormat="1" ht="18.75" x14ac:dyDescent="0.15">
      <c r="A63" s="451">
        <f t="shared" si="6"/>
        <v>3</v>
      </c>
      <c r="B63" s="271"/>
      <c r="C63" s="147"/>
      <c r="D63" s="275"/>
      <c r="E63" s="275"/>
      <c r="F63" s="894"/>
      <c r="G63" s="894"/>
      <c r="H63" s="894"/>
      <c r="I63" s="894"/>
      <c r="J63" s="894"/>
      <c r="K63" s="894"/>
      <c r="L63" s="894"/>
      <c r="M63" s="894"/>
      <c r="N63" s="894"/>
      <c r="O63" s="280"/>
      <c r="P63" s="280"/>
      <c r="Q63" s="280"/>
    </row>
    <row r="64" spans="1:17" s="42" customFormat="1" ht="57" x14ac:dyDescent="0.15">
      <c r="A64" s="451">
        <f t="shared" si="6"/>
        <v>3</v>
      </c>
      <c r="B64" s="271"/>
      <c r="C64" s="148"/>
      <c r="D64" s="276"/>
      <c r="E64" s="278"/>
      <c r="F64" s="115" t="s">
        <v>488</v>
      </c>
      <c r="G64" s="115" t="s">
        <v>465</v>
      </c>
      <c r="H64" s="115" t="s">
        <v>466</v>
      </c>
      <c r="I64" s="115" t="s">
        <v>484</v>
      </c>
      <c r="J64" s="115" t="s">
        <v>467</v>
      </c>
      <c r="K64" s="115" t="s">
        <v>468</v>
      </c>
      <c r="L64" s="115" t="s">
        <v>485</v>
      </c>
      <c r="M64" s="115" t="s">
        <v>486</v>
      </c>
      <c r="N64" s="115" t="s">
        <v>487</v>
      </c>
      <c r="O64" s="115" t="s">
        <v>742</v>
      </c>
      <c r="P64" s="115" t="s">
        <v>469</v>
      </c>
      <c r="Q64" s="115" t="s">
        <v>470</v>
      </c>
    </row>
    <row r="65" spans="1:17" s="108" customFormat="1" ht="135" x14ac:dyDescent="0.15">
      <c r="A65" s="452">
        <f t="shared" si="6"/>
        <v>3</v>
      </c>
      <c r="B65" s="282" t="s">
        <v>803</v>
      </c>
      <c r="C65" s="149" t="str">
        <f>$H$62&amp;D65</f>
        <v>1</v>
      </c>
      <c r="D65" s="274">
        <v>1</v>
      </c>
      <c r="E65" s="277" t="str">
        <f>IF(F65&lt;&gt;"",D65,"")</f>
        <v/>
      </c>
      <c r="F65" s="116" t="str">
        <f>IFERROR($H$62&amp;"("&amp;VLOOKUP($C65,'計算用(別紙5)区分別指導者'!$C:$G,F$3,0)&amp;")","")</f>
        <v/>
      </c>
      <c r="G65" s="116" t="str">
        <f>IF($F65="","",IFERROR(VLOOKUP($C65,'計算用(別紙5)区分別指導者'!$C:$G,G$3,0),""))</f>
        <v/>
      </c>
      <c r="H65" s="116" t="str">
        <f>IF($F65="","",IFERROR(VLOOKUP($G65,'計算用(別紙5) 指導者'!$C:$N,H$3,0),""))</f>
        <v/>
      </c>
      <c r="I65" s="116" t="str">
        <f>IF($F65="","",IFERROR(VLOOKUP($G65,'計算用(別紙5) 指導者'!$C:$N,I$3,0),""))</f>
        <v/>
      </c>
      <c r="J65" s="116" t="str">
        <f>IF($F65="","",IFERROR(VLOOKUP($G65,'計算用(別紙5) 指導者'!$C:$N,J$3,0),""))</f>
        <v/>
      </c>
      <c r="K65" s="117" t="str">
        <f>IF($F65="","",IFERROR(VLOOKUP($G65,'計算用(別紙5) 指導者'!$C:$N,K$3,0),""))</f>
        <v/>
      </c>
      <c r="L65" s="116" t="str">
        <f>IF($F65="","",IFERROR(VLOOKUP($G65,'計算用(別紙5) 指導者'!$C:$N,L$3,0),""))</f>
        <v/>
      </c>
      <c r="M65" s="116" t="str">
        <f>IF($F65="","",IFERROR(VLOOKUP($G65,'計算用(別紙5) 指導者'!$C:$N,M$3,0),""))</f>
        <v/>
      </c>
      <c r="N65" s="116" t="str">
        <f>IF($F65="","",IFERROR(VLOOKUP($G65,'計算用(別紙5) 指導者'!$C:$N,N$3,0),""))</f>
        <v/>
      </c>
      <c r="O65" s="116" t="str">
        <f>IF($F65="","",IFERROR(VLOOKUP($G65,'計算用(別紙5) 指導者'!$C:$N,O$3,0),""))</f>
        <v/>
      </c>
      <c r="P65" s="116" t="str">
        <f>IF($F65="","",IFERROR(VLOOKUP($G65,'計算用(別紙5) 指導者'!$C:$N,P$3,0),""))</f>
        <v/>
      </c>
      <c r="Q65" s="116" t="str">
        <f>IF($F65="","",IFERROR(VLOOKUP($G65,'計算用(別紙5) 指導者'!$C:$N,Q$3,0),""))</f>
        <v/>
      </c>
    </row>
    <row r="66" spans="1:17" s="108" customFormat="1" ht="135" x14ac:dyDescent="0.15">
      <c r="A66" s="452">
        <f t="shared" si="6"/>
        <v>3</v>
      </c>
      <c r="B66" s="282" t="s">
        <v>803</v>
      </c>
      <c r="C66" s="149" t="str">
        <f t="shared" ref="C66:C84" si="7">$H$62&amp;D66</f>
        <v>2</v>
      </c>
      <c r="D66" s="274">
        <v>2</v>
      </c>
      <c r="E66" s="277" t="str">
        <f t="shared" ref="E66:E84" si="8">IF(F66&lt;&gt;"",D66,"")</f>
        <v/>
      </c>
      <c r="F66" s="116" t="str">
        <f>IFERROR($H$62&amp;"("&amp;VLOOKUP($C66,'計算用(別紙5)区分別指導者'!$C:$G,F$3,0)&amp;")","")</f>
        <v/>
      </c>
      <c r="G66" s="116" t="str">
        <f>IF($F66="","",IFERROR(VLOOKUP($C66,'計算用(別紙5)区分別指導者'!$C:$G,G$3,0),""))</f>
        <v/>
      </c>
      <c r="H66" s="116" t="str">
        <f>IF($F66="","",IFERROR(VLOOKUP($G66,'計算用(別紙5) 指導者'!$C:$N,H$3,0),""))</f>
        <v/>
      </c>
      <c r="I66" s="116" t="str">
        <f>IF($F66="","",IFERROR(VLOOKUP($G66,'計算用(別紙5) 指導者'!$C:$N,I$3,0),""))</f>
        <v/>
      </c>
      <c r="J66" s="116" t="str">
        <f>IF($F66="","",IFERROR(VLOOKUP($G66,'計算用(別紙5) 指導者'!$C:$N,J$3,0),""))</f>
        <v/>
      </c>
      <c r="K66" s="117" t="str">
        <f>IF($F66="","",IFERROR(VLOOKUP($G66,'計算用(別紙5) 指導者'!$C:$N,K$3,0),""))</f>
        <v/>
      </c>
      <c r="L66" s="116" t="str">
        <f>IF($F66="","",IFERROR(VLOOKUP($G66,'計算用(別紙5) 指導者'!$C:$N,L$3,0),""))</f>
        <v/>
      </c>
      <c r="M66" s="116" t="str">
        <f>IF($F66="","",IFERROR(VLOOKUP($G66,'計算用(別紙5) 指導者'!$C:$N,M$3,0),""))</f>
        <v/>
      </c>
      <c r="N66" s="116" t="str">
        <f>IF($F66="","",IFERROR(VLOOKUP($G66,'計算用(別紙5) 指導者'!$C:$N,N$3,0),""))</f>
        <v/>
      </c>
      <c r="O66" s="116" t="str">
        <f>IF($F66="","",IFERROR(VLOOKUP($G66,'計算用(別紙5) 指導者'!$C:$N,O$3,0),""))</f>
        <v/>
      </c>
      <c r="P66" s="116" t="str">
        <f>IF($F66="","",IFERROR(VLOOKUP($G66,'計算用(別紙5) 指導者'!$C:$N,P$3,0),""))</f>
        <v/>
      </c>
      <c r="Q66" s="116" t="str">
        <f>IF($F66="","",IFERROR(VLOOKUP($G66,'計算用(別紙5) 指導者'!$C:$N,Q$3,0),""))</f>
        <v/>
      </c>
    </row>
    <row r="67" spans="1:17" s="108" customFormat="1" ht="135" x14ac:dyDescent="0.15">
      <c r="A67" s="452">
        <f t="shared" si="6"/>
        <v>3</v>
      </c>
      <c r="B67" s="282" t="s">
        <v>803</v>
      </c>
      <c r="C67" s="149" t="str">
        <f t="shared" si="7"/>
        <v>3</v>
      </c>
      <c r="D67" s="274">
        <v>3</v>
      </c>
      <c r="E67" s="277" t="str">
        <f t="shared" si="8"/>
        <v/>
      </c>
      <c r="F67" s="116" t="str">
        <f>IFERROR($H$62&amp;"("&amp;VLOOKUP($C67,'計算用(別紙5)区分別指導者'!$C:$G,F$3,0)&amp;")","")</f>
        <v/>
      </c>
      <c r="G67" s="116" t="str">
        <f>IF($F67="","",IFERROR(VLOOKUP($C67,'計算用(別紙5)区分別指導者'!$C:$G,G$3,0),""))</f>
        <v/>
      </c>
      <c r="H67" s="116" t="str">
        <f>IF($F67="","",IFERROR(VLOOKUP($G67,'計算用(別紙5) 指導者'!$C:$N,H$3,0),""))</f>
        <v/>
      </c>
      <c r="I67" s="116" t="str">
        <f>IF($F67="","",IFERROR(VLOOKUP($G67,'計算用(別紙5) 指導者'!$C:$N,I$3,0),""))</f>
        <v/>
      </c>
      <c r="J67" s="116" t="str">
        <f>IF($F67="","",IFERROR(VLOOKUP($G67,'計算用(別紙5) 指導者'!$C:$N,J$3,0),""))</f>
        <v/>
      </c>
      <c r="K67" s="117" t="str">
        <f>IF($F67="","",IFERROR(VLOOKUP($G67,'計算用(別紙5) 指導者'!$C:$N,K$3,0),""))</f>
        <v/>
      </c>
      <c r="L67" s="116" t="str">
        <f>IF($F67="","",IFERROR(VLOOKUP($G67,'計算用(別紙5) 指導者'!$C:$N,L$3,0),""))</f>
        <v/>
      </c>
      <c r="M67" s="116" t="str">
        <f>IF($F67="","",IFERROR(VLOOKUP($G67,'計算用(別紙5) 指導者'!$C:$N,M$3,0),""))</f>
        <v/>
      </c>
      <c r="N67" s="116" t="str">
        <f>IF($F67="","",IFERROR(VLOOKUP($G67,'計算用(別紙5) 指導者'!$C:$N,N$3,0),""))</f>
        <v/>
      </c>
      <c r="O67" s="116" t="str">
        <f>IF($F67="","",IFERROR(VLOOKUP($G67,'計算用(別紙5) 指導者'!$C:$N,O$3,0),""))</f>
        <v/>
      </c>
      <c r="P67" s="116" t="str">
        <f>IF($F67="","",IFERROR(VLOOKUP($G67,'計算用(別紙5) 指導者'!$C:$N,P$3,0),""))</f>
        <v/>
      </c>
      <c r="Q67" s="116" t="str">
        <f>IF($F67="","",IFERROR(VLOOKUP($G67,'計算用(別紙5) 指導者'!$C:$N,Q$3,0),""))</f>
        <v/>
      </c>
    </row>
    <row r="68" spans="1:17" s="108" customFormat="1" ht="135" x14ac:dyDescent="0.15">
      <c r="A68" s="452">
        <f t="shared" si="6"/>
        <v>3</v>
      </c>
      <c r="B68" s="282" t="s">
        <v>803</v>
      </c>
      <c r="C68" s="149" t="str">
        <f t="shared" si="7"/>
        <v>4</v>
      </c>
      <c r="D68" s="274">
        <v>4</v>
      </c>
      <c r="E68" s="277" t="str">
        <f t="shared" si="8"/>
        <v/>
      </c>
      <c r="F68" s="116" t="str">
        <f>IFERROR($H$62&amp;"("&amp;VLOOKUP($C68,'計算用(別紙5)区分別指導者'!$C:$G,F$3,0)&amp;")","")</f>
        <v/>
      </c>
      <c r="G68" s="116" t="str">
        <f>IF($F68="","",IFERROR(VLOOKUP($C68,'計算用(別紙5)区分別指導者'!$C:$G,G$3,0),""))</f>
        <v/>
      </c>
      <c r="H68" s="116" t="str">
        <f>IF($F68="","",IFERROR(VLOOKUP($G68,'計算用(別紙5) 指導者'!$C:$N,H$3,0),""))</f>
        <v/>
      </c>
      <c r="I68" s="116" t="str">
        <f>IF($F68="","",IFERROR(VLOOKUP($G68,'計算用(別紙5) 指導者'!$C:$N,I$3,0),""))</f>
        <v/>
      </c>
      <c r="J68" s="116" t="str">
        <f>IF($F68="","",IFERROR(VLOOKUP($G68,'計算用(別紙5) 指導者'!$C:$N,J$3,0),""))</f>
        <v/>
      </c>
      <c r="K68" s="117" t="str">
        <f>IF($F68="","",IFERROR(VLOOKUP($G68,'計算用(別紙5) 指導者'!$C:$N,K$3,0),""))</f>
        <v/>
      </c>
      <c r="L68" s="116" t="str">
        <f>IF($F68="","",IFERROR(VLOOKUP($G68,'計算用(別紙5) 指導者'!$C:$N,L$3,0),""))</f>
        <v/>
      </c>
      <c r="M68" s="116" t="str">
        <f>IF($F68="","",IFERROR(VLOOKUP($G68,'計算用(別紙5) 指導者'!$C:$N,M$3,0),""))</f>
        <v/>
      </c>
      <c r="N68" s="116" t="str">
        <f>IF($F68="","",IFERROR(VLOOKUP($G68,'計算用(別紙5) 指導者'!$C:$N,N$3,0),""))</f>
        <v/>
      </c>
      <c r="O68" s="116" t="str">
        <f>IF($F68="","",IFERROR(VLOOKUP($G68,'計算用(別紙5) 指導者'!$C:$N,O$3,0),""))</f>
        <v/>
      </c>
      <c r="P68" s="116" t="str">
        <f>IF($F68="","",IFERROR(VLOOKUP($G68,'計算用(別紙5) 指導者'!$C:$N,P$3,0),""))</f>
        <v/>
      </c>
      <c r="Q68" s="116" t="str">
        <f>IF($F68="","",IFERROR(VLOOKUP($G68,'計算用(別紙5) 指導者'!$C:$N,Q$3,0),""))</f>
        <v/>
      </c>
    </row>
    <row r="69" spans="1:17" s="108" customFormat="1" ht="135" x14ac:dyDescent="0.15">
      <c r="A69" s="452">
        <f t="shared" si="6"/>
        <v>3</v>
      </c>
      <c r="B69" s="282" t="s">
        <v>803</v>
      </c>
      <c r="C69" s="149" t="str">
        <f t="shared" si="7"/>
        <v>5</v>
      </c>
      <c r="D69" s="274">
        <v>5</v>
      </c>
      <c r="E69" s="277" t="str">
        <f t="shared" si="8"/>
        <v/>
      </c>
      <c r="F69" s="116" t="str">
        <f>IFERROR($H$62&amp;"("&amp;VLOOKUP($C69,'計算用(別紙5)区分別指導者'!$C:$G,F$3,0)&amp;")","")</f>
        <v/>
      </c>
      <c r="G69" s="116" t="str">
        <f>IF($F69="","",IFERROR(VLOOKUP($C69,'計算用(別紙5)区分別指導者'!$C:$G,G$3,0),""))</f>
        <v/>
      </c>
      <c r="H69" s="116" t="str">
        <f>IF($F69="","",IFERROR(VLOOKUP($G69,'計算用(別紙5) 指導者'!$C:$N,H$3,0),""))</f>
        <v/>
      </c>
      <c r="I69" s="116" t="str">
        <f>IF($F69="","",IFERROR(VLOOKUP($G69,'計算用(別紙5) 指導者'!$C:$N,I$3,0),""))</f>
        <v/>
      </c>
      <c r="J69" s="116" t="str">
        <f>IF($F69="","",IFERROR(VLOOKUP($G69,'計算用(別紙5) 指導者'!$C:$N,J$3,0),""))</f>
        <v/>
      </c>
      <c r="K69" s="117" t="str">
        <f>IF($F69="","",IFERROR(VLOOKUP($G69,'計算用(別紙5) 指導者'!$C:$N,K$3,0),""))</f>
        <v/>
      </c>
      <c r="L69" s="116" t="str">
        <f>IF($F69="","",IFERROR(VLOOKUP($G69,'計算用(別紙5) 指導者'!$C:$N,L$3,0),""))</f>
        <v/>
      </c>
      <c r="M69" s="116" t="str">
        <f>IF($F69="","",IFERROR(VLOOKUP($G69,'計算用(別紙5) 指導者'!$C:$N,M$3,0),""))</f>
        <v/>
      </c>
      <c r="N69" s="116" t="str">
        <f>IF($F69="","",IFERROR(VLOOKUP($G69,'計算用(別紙5) 指導者'!$C:$N,N$3,0),""))</f>
        <v/>
      </c>
      <c r="O69" s="116" t="str">
        <f>IF($F69="","",IFERROR(VLOOKUP($G69,'計算用(別紙5) 指導者'!$C:$N,O$3,0),""))</f>
        <v/>
      </c>
      <c r="P69" s="116" t="str">
        <f>IF($F69="","",IFERROR(VLOOKUP($G69,'計算用(別紙5) 指導者'!$C:$N,P$3,0),""))</f>
        <v/>
      </c>
      <c r="Q69" s="116" t="str">
        <f>IF($F69="","",IFERROR(VLOOKUP($G69,'計算用(別紙5) 指導者'!$C:$N,Q$3,0),""))</f>
        <v/>
      </c>
    </row>
    <row r="70" spans="1:17" s="108" customFormat="1" ht="135" x14ac:dyDescent="0.15">
      <c r="A70" s="452">
        <f t="shared" si="6"/>
        <v>3</v>
      </c>
      <c r="B70" s="282" t="s">
        <v>803</v>
      </c>
      <c r="C70" s="149" t="str">
        <f t="shared" si="7"/>
        <v>6</v>
      </c>
      <c r="D70" s="274">
        <v>6</v>
      </c>
      <c r="E70" s="277" t="str">
        <f t="shared" si="8"/>
        <v/>
      </c>
      <c r="F70" s="116" t="str">
        <f>IFERROR($H$62&amp;"("&amp;VLOOKUP($C70,'計算用(別紙5)区分別指導者'!$C:$G,F$3,0)&amp;")","")</f>
        <v/>
      </c>
      <c r="G70" s="116" t="str">
        <f>IF($F70="","",IFERROR(VLOOKUP($C70,'計算用(別紙5)区分別指導者'!$C:$G,G$3,0),""))</f>
        <v/>
      </c>
      <c r="H70" s="116" t="str">
        <f>IF($F70="","",IFERROR(VLOOKUP($G70,'計算用(別紙5) 指導者'!$C:$N,H$3,0),""))</f>
        <v/>
      </c>
      <c r="I70" s="116" t="str">
        <f>IF($F70="","",IFERROR(VLOOKUP($G70,'計算用(別紙5) 指導者'!$C:$N,I$3,0),""))</f>
        <v/>
      </c>
      <c r="J70" s="116" t="str">
        <f>IF($F70="","",IFERROR(VLOOKUP($G70,'計算用(別紙5) 指導者'!$C:$N,J$3,0),""))</f>
        <v/>
      </c>
      <c r="K70" s="117" t="str">
        <f>IF($F70="","",IFERROR(VLOOKUP($G70,'計算用(別紙5) 指導者'!$C:$N,K$3,0),""))</f>
        <v/>
      </c>
      <c r="L70" s="116" t="str">
        <f>IF($F70="","",IFERROR(VLOOKUP($G70,'計算用(別紙5) 指導者'!$C:$N,L$3,0),""))</f>
        <v/>
      </c>
      <c r="M70" s="116" t="str">
        <f>IF($F70="","",IFERROR(VLOOKUP($G70,'計算用(別紙5) 指導者'!$C:$N,M$3,0),""))</f>
        <v/>
      </c>
      <c r="N70" s="116" t="str">
        <f>IF($F70="","",IFERROR(VLOOKUP($G70,'計算用(別紙5) 指導者'!$C:$N,N$3,0),""))</f>
        <v/>
      </c>
      <c r="O70" s="116" t="str">
        <f>IF($F70="","",IFERROR(VLOOKUP($G70,'計算用(別紙5) 指導者'!$C:$N,O$3,0),""))</f>
        <v/>
      </c>
      <c r="P70" s="116" t="str">
        <f>IF($F70="","",IFERROR(VLOOKUP($G70,'計算用(別紙5) 指導者'!$C:$N,P$3,0),""))</f>
        <v/>
      </c>
      <c r="Q70" s="116" t="str">
        <f>IF($F70="","",IFERROR(VLOOKUP($G70,'計算用(別紙5) 指導者'!$C:$N,Q$3,0),""))</f>
        <v/>
      </c>
    </row>
    <row r="71" spans="1:17" s="108" customFormat="1" ht="135" x14ac:dyDescent="0.15">
      <c r="A71" s="452">
        <f t="shared" si="6"/>
        <v>3</v>
      </c>
      <c r="B71" s="282" t="s">
        <v>803</v>
      </c>
      <c r="C71" s="149" t="str">
        <f t="shared" si="7"/>
        <v>7</v>
      </c>
      <c r="D71" s="274">
        <v>7</v>
      </c>
      <c r="E71" s="277" t="str">
        <f t="shared" si="8"/>
        <v/>
      </c>
      <c r="F71" s="116" t="str">
        <f>IFERROR($H$62&amp;"("&amp;VLOOKUP($C71,'計算用(別紙5)区分別指導者'!$C:$G,F$3,0)&amp;")","")</f>
        <v/>
      </c>
      <c r="G71" s="116" t="str">
        <f>IF($F71="","",IFERROR(VLOOKUP($C71,'計算用(別紙5)区分別指導者'!$C:$G,G$3,0),""))</f>
        <v/>
      </c>
      <c r="H71" s="116" t="str">
        <f>IF($F71="","",IFERROR(VLOOKUP($G71,'計算用(別紙5) 指導者'!$C:$N,H$3,0),""))</f>
        <v/>
      </c>
      <c r="I71" s="116" t="str">
        <f>IF($F71="","",IFERROR(VLOOKUP($G71,'計算用(別紙5) 指導者'!$C:$N,I$3,0),""))</f>
        <v/>
      </c>
      <c r="J71" s="116" t="str">
        <f>IF($F71="","",IFERROR(VLOOKUP($G71,'計算用(別紙5) 指導者'!$C:$N,J$3,0),""))</f>
        <v/>
      </c>
      <c r="K71" s="117" t="str">
        <f>IF($F71="","",IFERROR(VLOOKUP($G71,'計算用(別紙5) 指導者'!$C:$N,K$3,0),""))</f>
        <v/>
      </c>
      <c r="L71" s="116" t="str">
        <f>IF($F71="","",IFERROR(VLOOKUP($G71,'計算用(別紙5) 指導者'!$C:$N,L$3,0),""))</f>
        <v/>
      </c>
      <c r="M71" s="116" t="str">
        <f>IF($F71="","",IFERROR(VLOOKUP($G71,'計算用(別紙5) 指導者'!$C:$N,M$3,0),""))</f>
        <v/>
      </c>
      <c r="N71" s="116" t="str">
        <f>IF($F71="","",IFERROR(VLOOKUP($G71,'計算用(別紙5) 指導者'!$C:$N,N$3,0),""))</f>
        <v/>
      </c>
      <c r="O71" s="116" t="str">
        <f>IF($F71="","",IFERROR(VLOOKUP($G71,'計算用(別紙5) 指導者'!$C:$N,O$3,0),""))</f>
        <v/>
      </c>
      <c r="P71" s="116" t="str">
        <f>IF($F71="","",IFERROR(VLOOKUP($G71,'計算用(別紙5) 指導者'!$C:$N,P$3,0),""))</f>
        <v/>
      </c>
      <c r="Q71" s="116" t="str">
        <f>IF($F71="","",IFERROR(VLOOKUP($G71,'計算用(別紙5) 指導者'!$C:$N,Q$3,0),""))</f>
        <v/>
      </c>
    </row>
    <row r="72" spans="1:17" s="108" customFormat="1" ht="135" x14ac:dyDescent="0.15">
      <c r="A72" s="452">
        <f t="shared" si="6"/>
        <v>3</v>
      </c>
      <c r="B72" s="282" t="s">
        <v>803</v>
      </c>
      <c r="C72" s="149" t="str">
        <f t="shared" si="7"/>
        <v>8</v>
      </c>
      <c r="D72" s="274">
        <v>8</v>
      </c>
      <c r="E72" s="277" t="str">
        <f t="shared" si="8"/>
        <v/>
      </c>
      <c r="F72" s="116" t="str">
        <f>IFERROR($H$62&amp;"("&amp;VLOOKUP($C72,'計算用(別紙5)区分別指導者'!$C:$G,F$3,0)&amp;")","")</f>
        <v/>
      </c>
      <c r="G72" s="116" t="str">
        <f>IF($F72="","",IFERROR(VLOOKUP($C72,'計算用(別紙5)区分別指導者'!$C:$G,G$3,0),""))</f>
        <v/>
      </c>
      <c r="H72" s="116" t="str">
        <f>IF($F72="","",IFERROR(VLOOKUP($G72,'計算用(別紙5) 指導者'!$C:$N,H$3,0),""))</f>
        <v/>
      </c>
      <c r="I72" s="116" t="str">
        <f>IF($F72="","",IFERROR(VLOOKUP($G72,'計算用(別紙5) 指導者'!$C:$N,I$3,0),""))</f>
        <v/>
      </c>
      <c r="J72" s="116" t="str">
        <f>IF($F72="","",IFERROR(VLOOKUP($G72,'計算用(別紙5) 指導者'!$C:$N,J$3,0),""))</f>
        <v/>
      </c>
      <c r="K72" s="117" t="str">
        <f>IF($F72="","",IFERROR(VLOOKUP($G72,'計算用(別紙5) 指導者'!$C:$N,K$3,0),""))</f>
        <v/>
      </c>
      <c r="L72" s="116" t="str">
        <f>IF($F72="","",IFERROR(VLOOKUP($G72,'計算用(別紙5) 指導者'!$C:$N,L$3,0),""))</f>
        <v/>
      </c>
      <c r="M72" s="116" t="str">
        <f>IF($F72="","",IFERROR(VLOOKUP($G72,'計算用(別紙5) 指導者'!$C:$N,M$3,0),""))</f>
        <v/>
      </c>
      <c r="N72" s="116" t="str">
        <f>IF($F72="","",IFERROR(VLOOKUP($G72,'計算用(別紙5) 指導者'!$C:$N,N$3,0),""))</f>
        <v/>
      </c>
      <c r="O72" s="116" t="str">
        <f>IF($F72="","",IFERROR(VLOOKUP($G72,'計算用(別紙5) 指導者'!$C:$N,O$3,0),""))</f>
        <v/>
      </c>
      <c r="P72" s="116" t="str">
        <f>IF($F72="","",IFERROR(VLOOKUP($G72,'計算用(別紙5) 指導者'!$C:$N,P$3,0),""))</f>
        <v/>
      </c>
      <c r="Q72" s="116" t="str">
        <f>IF($F72="","",IFERROR(VLOOKUP($G72,'計算用(別紙5) 指導者'!$C:$N,Q$3,0),""))</f>
        <v/>
      </c>
    </row>
    <row r="73" spans="1:17" s="108" customFormat="1" ht="135" x14ac:dyDescent="0.15">
      <c r="A73" s="452">
        <f t="shared" si="6"/>
        <v>3</v>
      </c>
      <c r="B73" s="282" t="s">
        <v>803</v>
      </c>
      <c r="C73" s="149" t="str">
        <f t="shared" si="7"/>
        <v>9</v>
      </c>
      <c r="D73" s="274">
        <v>9</v>
      </c>
      <c r="E73" s="277" t="str">
        <f t="shared" si="8"/>
        <v/>
      </c>
      <c r="F73" s="116" t="str">
        <f>IFERROR($H$62&amp;"("&amp;VLOOKUP($C73,'計算用(別紙5)区分別指導者'!$C:$G,F$3,0)&amp;")","")</f>
        <v/>
      </c>
      <c r="G73" s="116" t="str">
        <f>IF($F73="","",IFERROR(VLOOKUP($C73,'計算用(別紙5)区分別指導者'!$C:$G,G$3,0),""))</f>
        <v/>
      </c>
      <c r="H73" s="116" t="str">
        <f>IF($F73="","",IFERROR(VLOOKUP($G73,'計算用(別紙5) 指導者'!$C:$N,H$3,0),""))</f>
        <v/>
      </c>
      <c r="I73" s="116" t="str">
        <f>IF($F73="","",IFERROR(VLOOKUP($G73,'計算用(別紙5) 指導者'!$C:$N,I$3,0),""))</f>
        <v/>
      </c>
      <c r="J73" s="116" t="str">
        <f>IF($F73="","",IFERROR(VLOOKUP($G73,'計算用(別紙5) 指導者'!$C:$N,J$3,0),""))</f>
        <v/>
      </c>
      <c r="K73" s="117" t="str">
        <f>IF($F73="","",IFERROR(VLOOKUP($G73,'計算用(別紙5) 指導者'!$C:$N,K$3,0),""))</f>
        <v/>
      </c>
      <c r="L73" s="116" t="str">
        <f>IF($F73="","",IFERROR(VLOOKUP($G73,'計算用(別紙5) 指導者'!$C:$N,L$3,0),""))</f>
        <v/>
      </c>
      <c r="M73" s="116" t="str">
        <f>IF($F73="","",IFERROR(VLOOKUP($G73,'計算用(別紙5) 指導者'!$C:$N,M$3,0),""))</f>
        <v/>
      </c>
      <c r="N73" s="116" t="str">
        <f>IF($F73="","",IFERROR(VLOOKUP($G73,'計算用(別紙5) 指導者'!$C:$N,N$3,0),""))</f>
        <v/>
      </c>
      <c r="O73" s="116" t="str">
        <f>IF($F73="","",IFERROR(VLOOKUP($G73,'計算用(別紙5) 指導者'!$C:$N,O$3,0),""))</f>
        <v/>
      </c>
      <c r="P73" s="116" t="str">
        <f>IF($F73="","",IFERROR(VLOOKUP($G73,'計算用(別紙5) 指導者'!$C:$N,P$3,0),""))</f>
        <v/>
      </c>
      <c r="Q73" s="116" t="str">
        <f>IF($F73="","",IFERROR(VLOOKUP($G73,'計算用(別紙5) 指導者'!$C:$N,Q$3,0),""))</f>
        <v/>
      </c>
    </row>
    <row r="74" spans="1:17" s="108" customFormat="1" ht="135" x14ac:dyDescent="0.15">
      <c r="A74" s="452">
        <f t="shared" si="6"/>
        <v>3</v>
      </c>
      <c r="B74" s="282" t="s">
        <v>803</v>
      </c>
      <c r="C74" s="149" t="str">
        <f t="shared" si="7"/>
        <v>10</v>
      </c>
      <c r="D74" s="274">
        <v>10</v>
      </c>
      <c r="E74" s="277" t="str">
        <f t="shared" si="8"/>
        <v/>
      </c>
      <c r="F74" s="116" t="str">
        <f>IFERROR($H$62&amp;"("&amp;VLOOKUP($C74,'計算用(別紙5)区分別指導者'!$C:$G,F$3,0)&amp;")","")</f>
        <v/>
      </c>
      <c r="G74" s="116" t="str">
        <f>IF($F74="","",IFERROR(VLOOKUP($C74,'計算用(別紙5)区分別指導者'!$C:$G,G$3,0),""))</f>
        <v/>
      </c>
      <c r="H74" s="116" t="str">
        <f>IF($F74="","",IFERROR(VLOOKUP($G74,'計算用(別紙5) 指導者'!$C:$N,H$3,0),""))</f>
        <v/>
      </c>
      <c r="I74" s="116" t="str">
        <f>IF($F74="","",IFERROR(VLOOKUP($G74,'計算用(別紙5) 指導者'!$C:$N,I$3,0),""))</f>
        <v/>
      </c>
      <c r="J74" s="116" t="str">
        <f>IF($F74="","",IFERROR(VLOOKUP($G74,'計算用(別紙5) 指導者'!$C:$N,J$3,0),""))</f>
        <v/>
      </c>
      <c r="K74" s="117" t="str">
        <f>IF($F74="","",IFERROR(VLOOKUP($G74,'計算用(別紙5) 指導者'!$C:$N,K$3,0),""))</f>
        <v/>
      </c>
      <c r="L74" s="116" t="str">
        <f>IF($F74="","",IFERROR(VLOOKUP($G74,'計算用(別紙5) 指導者'!$C:$N,L$3,0),""))</f>
        <v/>
      </c>
      <c r="M74" s="116" t="str">
        <f>IF($F74="","",IFERROR(VLOOKUP($G74,'計算用(別紙5) 指導者'!$C:$N,M$3,0),""))</f>
        <v/>
      </c>
      <c r="N74" s="116" t="str">
        <f>IF($F74="","",IFERROR(VLOOKUP($G74,'計算用(別紙5) 指導者'!$C:$N,N$3,0),""))</f>
        <v/>
      </c>
      <c r="O74" s="116" t="str">
        <f>IF($F74="","",IFERROR(VLOOKUP($G74,'計算用(別紙5) 指導者'!$C:$N,O$3,0),""))</f>
        <v/>
      </c>
      <c r="P74" s="116" t="str">
        <f>IF($F74="","",IFERROR(VLOOKUP($G74,'計算用(別紙5) 指導者'!$C:$N,P$3,0),""))</f>
        <v/>
      </c>
      <c r="Q74" s="116" t="str">
        <f>IF($F74="","",IFERROR(VLOOKUP($G74,'計算用(別紙5) 指導者'!$C:$N,Q$3,0),""))</f>
        <v/>
      </c>
    </row>
    <row r="75" spans="1:17" s="108" customFormat="1" ht="135" x14ac:dyDescent="0.15">
      <c r="A75" s="452">
        <f t="shared" si="6"/>
        <v>3</v>
      </c>
      <c r="B75" s="282" t="s">
        <v>803</v>
      </c>
      <c r="C75" s="149" t="str">
        <f t="shared" si="7"/>
        <v>11</v>
      </c>
      <c r="D75" s="274">
        <v>11</v>
      </c>
      <c r="E75" s="277" t="str">
        <f t="shared" si="8"/>
        <v/>
      </c>
      <c r="F75" s="116" t="str">
        <f>IFERROR($H$62&amp;"("&amp;VLOOKUP($C75,'計算用(別紙5)区分別指導者'!$C:$G,F$3,0)&amp;")","")</f>
        <v/>
      </c>
      <c r="G75" s="116" t="str">
        <f>IF($F75="","",IFERROR(VLOOKUP($C75,'計算用(別紙5)区分別指導者'!$C:$G,G$3,0),""))</f>
        <v/>
      </c>
      <c r="H75" s="116" t="str">
        <f>IF($F75="","",IFERROR(VLOOKUP($G75,'計算用(別紙5) 指導者'!$C:$N,H$3,0),""))</f>
        <v/>
      </c>
      <c r="I75" s="116" t="str">
        <f>IF($F75="","",IFERROR(VLOOKUP($G75,'計算用(別紙5) 指導者'!$C:$N,I$3,0),""))</f>
        <v/>
      </c>
      <c r="J75" s="116" t="str">
        <f>IF($F75="","",IFERROR(VLOOKUP($G75,'計算用(別紙5) 指導者'!$C:$N,J$3,0),""))</f>
        <v/>
      </c>
      <c r="K75" s="117" t="str">
        <f>IF($F75="","",IFERROR(VLOOKUP($G75,'計算用(別紙5) 指導者'!$C:$N,K$3,0),""))</f>
        <v/>
      </c>
      <c r="L75" s="116" t="str">
        <f>IF($F75="","",IFERROR(VLOOKUP($G75,'計算用(別紙5) 指導者'!$C:$N,L$3,0),""))</f>
        <v/>
      </c>
      <c r="M75" s="116" t="str">
        <f>IF($F75="","",IFERROR(VLOOKUP($G75,'計算用(別紙5) 指導者'!$C:$N,M$3,0),""))</f>
        <v/>
      </c>
      <c r="N75" s="116" t="str">
        <f>IF($F75="","",IFERROR(VLOOKUP($G75,'計算用(別紙5) 指導者'!$C:$N,N$3,0),""))</f>
        <v/>
      </c>
      <c r="O75" s="116" t="str">
        <f>IF($F75="","",IFERROR(VLOOKUP($G75,'計算用(別紙5) 指導者'!$C:$N,O$3,0),""))</f>
        <v/>
      </c>
      <c r="P75" s="116" t="str">
        <f>IF($F75="","",IFERROR(VLOOKUP($G75,'計算用(別紙5) 指導者'!$C:$N,P$3,0),""))</f>
        <v/>
      </c>
      <c r="Q75" s="116" t="str">
        <f>IF($F75="","",IFERROR(VLOOKUP($G75,'計算用(別紙5) 指導者'!$C:$N,Q$3,0),""))</f>
        <v/>
      </c>
    </row>
    <row r="76" spans="1:17" s="108" customFormat="1" ht="135" x14ac:dyDescent="0.15">
      <c r="A76" s="452">
        <f t="shared" si="6"/>
        <v>3</v>
      </c>
      <c r="B76" s="282" t="s">
        <v>803</v>
      </c>
      <c r="C76" s="149" t="str">
        <f t="shared" si="7"/>
        <v>12</v>
      </c>
      <c r="D76" s="274">
        <v>12</v>
      </c>
      <c r="E76" s="277" t="str">
        <f t="shared" si="8"/>
        <v/>
      </c>
      <c r="F76" s="116" t="str">
        <f>IFERROR($H$62&amp;"("&amp;VLOOKUP($C76,'計算用(別紙5)区分別指導者'!$C:$G,F$3,0)&amp;")","")</f>
        <v/>
      </c>
      <c r="G76" s="116" t="str">
        <f>IF($F76="","",IFERROR(VLOOKUP($C76,'計算用(別紙5)区分別指導者'!$C:$G,G$3,0),""))</f>
        <v/>
      </c>
      <c r="H76" s="116" t="str">
        <f>IF($F76="","",IFERROR(VLOOKUP($G76,'計算用(別紙5) 指導者'!$C:$N,H$3,0),""))</f>
        <v/>
      </c>
      <c r="I76" s="116" t="str">
        <f>IF($F76="","",IFERROR(VLOOKUP($G76,'計算用(別紙5) 指導者'!$C:$N,I$3,0),""))</f>
        <v/>
      </c>
      <c r="J76" s="116" t="str">
        <f>IF($F76="","",IFERROR(VLOOKUP($G76,'計算用(別紙5) 指導者'!$C:$N,J$3,0),""))</f>
        <v/>
      </c>
      <c r="K76" s="117" t="str">
        <f>IF($F76="","",IFERROR(VLOOKUP($G76,'計算用(別紙5) 指導者'!$C:$N,K$3,0),""))</f>
        <v/>
      </c>
      <c r="L76" s="116" t="str">
        <f>IF($F76="","",IFERROR(VLOOKUP($G76,'計算用(別紙5) 指導者'!$C:$N,L$3,0),""))</f>
        <v/>
      </c>
      <c r="M76" s="116" t="str">
        <f>IF($F76="","",IFERROR(VLOOKUP($G76,'計算用(別紙5) 指導者'!$C:$N,M$3,0),""))</f>
        <v/>
      </c>
      <c r="N76" s="116" t="str">
        <f>IF($F76="","",IFERROR(VLOOKUP($G76,'計算用(別紙5) 指導者'!$C:$N,N$3,0),""))</f>
        <v/>
      </c>
      <c r="O76" s="116" t="str">
        <f>IF($F76="","",IFERROR(VLOOKUP($G76,'計算用(別紙5) 指導者'!$C:$N,O$3,0),""))</f>
        <v/>
      </c>
      <c r="P76" s="116" t="str">
        <f>IF($F76="","",IFERROR(VLOOKUP($G76,'計算用(別紙5) 指導者'!$C:$N,P$3,0),""))</f>
        <v/>
      </c>
      <c r="Q76" s="116" t="str">
        <f>IF($F76="","",IFERROR(VLOOKUP($G76,'計算用(別紙5) 指導者'!$C:$N,Q$3,0),""))</f>
        <v/>
      </c>
    </row>
    <row r="77" spans="1:17" s="108" customFormat="1" ht="135" x14ac:dyDescent="0.15">
      <c r="A77" s="452">
        <f t="shared" si="6"/>
        <v>3</v>
      </c>
      <c r="B77" s="282" t="s">
        <v>803</v>
      </c>
      <c r="C77" s="149" t="str">
        <f t="shared" si="7"/>
        <v>13</v>
      </c>
      <c r="D77" s="274">
        <v>13</v>
      </c>
      <c r="E77" s="277" t="str">
        <f t="shared" si="8"/>
        <v/>
      </c>
      <c r="F77" s="116" t="str">
        <f>IFERROR($H$62&amp;"("&amp;VLOOKUP($C77,'計算用(別紙5)区分別指導者'!$C:$G,F$3,0)&amp;")","")</f>
        <v/>
      </c>
      <c r="G77" s="116" t="str">
        <f>IF($F77="","",IFERROR(VLOOKUP($C77,'計算用(別紙5)区分別指導者'!$C:$G,G$3,0),""))</f>
        <v/>
      </c>
      <c r="H77" s="116" t="str">
        <f>IF($F77="","",IFERROR(VLOOKUP($G77,'計算用(別紙5) 指導者'!$C:$N,H$3,0),""))</f>
        <v/>
      </c>
      <c r="I77" s="116" t="str">
        <f>IF($F77="","",IFERROR(VLOOKUP($G77,'計算用(別紙5) 指導者'!$C:$N,I$3,0),""))</f>
        <v/>
      </c>
      <c r="J77" s="116" t="str">
        <f>IF($F77="","",IFERROR(VLOOKUP($G77,'計算用(別紙5) 指導者'!$C:$N,J$3,0),""))</f>
        <v/>
      </c>
      <c r="K77" s="117" t="str">
        <f>IF($F77="","",IFERROR(VLOOKUP($G77,'計算用(別紙5) 指導者'!$C:$N,K$3,0),""))</f>
        <v/>
      </c>
      <c r="L77" s="116" t="str">
        <f>IF($F77="","",IFERROR(VLOOKUP($G77,'計算用(別紙5) 指導者'!$C:$N,L$3,0),""))</f>
        <v/>
      </c>
      <c r="M77" s="116" t="str">
        <f>IF($F77="","",IFERROR(VLOOKUP($G77,'計算用(別紙5) 指導者'!$C:$N,M$3,0),""))</f>
        <v/>
      </c>
      <c r="N77" s="116" t="str">
        <f>IF($F77="","",IFERROR(VLOOKUP($G77,'計算用(別紙5) 指導者'!$C:$N,N$3,0),""))</f>
        <v/>
      </c>
      <c r="O77" s="116" t="str">
        <f>IF($F77="","",IFERROR(VLOOKUP($G77,'計算用(別紙5) 指導者'!$C:$N,O$3,0),""))</f>
        <v/>
      </c>
      <c r="P77" s="116" t="str">
        <f>IF($F77="","",IFERROR(VLOOKUP($G77,'計算用(別紙5) 指導者'!$C:$N,P$3,0),""))</f>
        <v/>
      </c>
      <c r="Q77" s="116" t="str">
        <f>IF($F77="","",IFERROR(VLOOKUP($G77,'計算用(別紙5) 指導者'!$C:$N,Q$3,0),""))</f>
        <v/>
      </c>
    </row>
    <row r="78" spans="1:17" s="108" customFormat="1" ht="135" x14ac:dyDescent="0.15">
      <c r="A78" s="452">
        <f t="shared" si="6"/>
        <v>3</v>
      </c>
      <c r="B78" s="282" t="s">
        <v>803</v>
      </c>
      <c r="C78" s="149" t="str">
        <f t="shared" si="7"/>
        <v>14</v>
      </c>
      <c r="D78" s="274">
        <v>14</v>
      </c>
      <c r="E78" s="277" t="str">
        <f t="shared" si="8"/>
        <v/>
      </c>
      <c r="F78" s="116" t="str">
        <f>IFERROR($H$62&amp;"("&amp;VLOOKUP($C78,'計算用(別紙5)区分別指導者'!$C:$G,F$3,0)&amp;")","")</f>
        <v/>
      </c>
      <c r="G78" s="116" t="str">
        <f>IF($F78="","",IFERROR(VLOOKUP($C78,'計算用(別紙5)区分別指導者'!$C:$G,G$3,0),""))</f>
        <v/>
      </c>
      <c r="H78" s="116" t="str">
        <f>IF($F78="","",IFERROR(VLOOKUP($G78,'計算用(別紙5) 指導者'!$C:$N,H$3,0),""))</f>
        <v/>
      </c>
      <c r="I78" s="116" t="str">
        <f>IF($F78="","",IFERROR(VLOOKUP($G78,'計算用(別紙5) 指導者'!$C:$N,I$3,0),""))</f>
        <v/>
      </c>
      <c r="J78" s="116" t="str">
        <f>IF($F78="","",IFERROR(VLOOKUP($G78,'計算用(別紙5) 指導者'!$C:$N,J$3,0),""))</f>
        <v/>
      </c>
      <c r="K78" s="117" t="str">
        <f>IF($F78="","",IFERROR(VLOOKUP($G78,'計算用(別紙5) 指導者'!$C:$N,K$3,0),""))</f>
        <v/>
      </c>
      <c r="L78" s="116" t="str">
        <f>IF($F78="","",IFERROR(VLOOKUP($G78,'計算用(別紙5) 指導者'!$C:$N,L$3,0),""))</f>
        <v/>
      </c>
      <c r="M78" s="116" t="str">
        <f>IF($F78="","",IFERROR(VLOOKUP($G78,'計算用(別紙5) 指導者'!$C:$N,M$3,0),""))</f>
        <v/>
      </c>
      <c r="N78" s="116" t="str">
        <f>IF($F78="","",IFERROR(VLOOKUP($G78,'計算用(別紙5) 指導者'!$C:$N,N$3,0),""))</f>
        <v/>
      </c>
      <c r="O78" s="116" t="str">
        <f>IF($F78="","",IFERROR(VLOOKUP($G78,'計算用(別紙5) 指導者'!$C:$N,O$3,0),""))</f>
        <v/>
      </c>
      <c r="P78" s="116" t="str">
        <f>IF($F78="","",IFERROR(VLOOKUP($G78,'計算用(別紙5) 指導者'!$C:$N,P$3,0),""))</f>
        <v/>
      </c>
      <c r="Q78" s="116" t="str">
        <f>IF($F78="","",IFERROR(VLOOKUP($G78,'計算用(別紙5) 指導者'!$C:$N,Q$3,0),""))</f>
        <v/>
      </c>
    </row>
    <row r="79" spans="1:17" s="108" customFormat="1" ht="135" x14ac:dyDescent="0.15">
      <c r="A79" s="452">
        <f t="shared" si="6"/>
        <v>3</v>
      </c>
      <c r="B79" s="282" t="s">
        <v>803</v>
      </c>
      <c r="C79" s="149" t="str">
        <f t="shared" si="7"/>
        <v>15</v>
      </c>
      <c r="D79" s="274">
        <v>15</v>
      </c>
      <c r="E79" s="277" t="str">
        <f t="shared" si="8"/>
        <v/>
      </c>
      <c r="F79" s="116" t="str">
        <f>IFERROR($H$62&amp;"("&amp;VLOOKUP($C79,'計算用(別紙5)区分別指導者'!$C:$G,F$3,0)&amp;")","")</f>
        <v/>
      </c>
      <c r="G79" s="116" t="str">
        <f>IF($F79="","",IFERROR(VLOOKUP($C79,'計算用(別紙5)区分別指導者'!$C:$G,G$3,0),""))</f>
        <v/>
      </c>
      <c r="H79" s="116" t="str">
        <f>IF($F79="","",IFERROR(VLOOKUP($G79,'計算用(別紙5) 指導者'!$C:$N,H$3,0),""))</f>
        <v/>
      </c>
      <c r="I79" s="116" t="str">
        <f>IF($F79="","",IFERROR(VLOOKUP($G79,'計算用(別紙5) 指導者'!$C:$N,I$3,0),""))</f>
        <v/>
      </c>
      <c r="J79" s="116" t="str">
        <f>IF($F79="","",IFERROR(VLOOKUP($G79,'計算用(別紙5) 指導者'!$C:$N,J$3,0),""))</f>
        <v/>
      </c>
      <c r="K79" s="117" t="str">
        <f>IF($F79="","",IFERROR(VLOOKUP($G79,'計算用(別紙5) 指導者'!$C:$N,K$3,0),""))</f>
        <v/>
      </c>
      <c r="L79" s="116" t="str">
        <f>IF($F79="","",IFERROR(VLOOKUP($G79,'計算用(別紙5) 指導者'!$C:$N,L$3,0),""))</f>
        <v/>
      </c>
      <c r="M79" s="116" t="str">
        <f>IF($F79="","",IFERROR(VLOOKUP($G79,'計算用(別紙5) 指導者'!$C:$N,M$3,0),""))</f>
        <v/>
      </c>
      <c r="N79" s="116" t="str">
        <f>IF($F79="","",IFERROR(VLOOKUP($G79,'計算用(別紙5) 指導者'!$C:$N,N$3,0),""))</f>
        <v/>
      </c>
      <c r="O79" s="116" t="str">
        <f>IF($F79="","",IFERROR(VLOOKUP($G79,'計算用(別紙5) 指導者'!$C:$N,O$3,0),""))</f>
        <v/>
      </c>
      <c r="P79" s="116" t="str">
        <f>IF($F79="","",IFERROR(VLOOKUP($G79,'計算用(別紙5) 指導者'!$C:$N,P$3,0),""))</f>
        <v/>
      </c>
      <c r="Q79" s="116" t="str">
        <f>IF($F79="","",IFERROR(VLOOKUP($G79,'計算用(別紙5) 指導者'!$C:$N,Q$3,0),""))</f>
        <v/>
      </c>
    </row>
    <row r="80" spans="1:17" s="108" customFormat="1" ht="135" x14ac:dyDescent="0.15">
      <c r="A80" s="452">
        <f t="shared" si="6"/>
        <v>3</v>
      </c>
      <c r="B80" s="282" t="s">
        <v>803</v>
      </c>
      <c r="C80" s="149" t="str">
        <f t="shared" si="7"/>
        <v>16</v>
      </c>
      <c r="D80" s="274">
        <v>16</v>
      </c>
      <c r="E80" s="277" t="str">
        <f t="shared" si="8"/>
        <v/>
      </c>
      <c r="F80" s="116" t="str">
        <f>IFERROR($H$62&amp;"("&amp;VLOOKUP($C80,'計算用(別紙5)区分別指導者'!$C:$G,F$3,0)&amp;")","")</f>
        <v/>
      </c>
      <c r="G80" s="116" t="str">
        <f>IF($F80="","",IFERROR(VLOOKUP($C80,'計算用(別紙5)区分別指導者'!$C:$G,G$3,0),""))</f>
        <v/>
      </c>
      <c r="H80" s="116" t="str">
        <f>IF($F80="","",IFERROR(VLOOKUP($G80,'計算用(別紙5) 指導者'!$C:$N,H$3,0),""))</f>
        <v/>
      </c>
      <c r="I80" s="116" t="str">
        <f>IF($F80="","",IFERROR(VLOOKUP($G80,'計算用(別紙5) 指導者'!$C:$N,I$3,0),""))</f>
        <v/>
      </c>
      <c r="J80" s="116" t="str">
        <f>IF($F80="","",IFERROR(VLOOKUP($G80,'計算用(別紙5) 指導者'!$C:$N,J$3,0),""))</f>
        <v/>
      </c>
      <c r="K80" s="117" t="str">
        <f>IF($F80="","",IFERROR(VLOOKUP($G80,'計算用(別紙5) 指導者'!$C:$N,K$3,0),""))</f>
        <v/>
      </c>
      <c r="L80" s="116" t="str">
        <f>IF($F80="","",IFERROR(VLOOKUP($G80,'計算用(別紙5) 指導者'!$C:$N,L$3,0),""))</f>
        <v/>
      </c>
      <c r="M80" s="116" t="str">
        <f>IF($F80="","",IFERROR(VLOOKUP($G80,'計算用(別紙5) 指導者'!$C:$N,M$3,0),""))</f>
        <v/>
      </c>
      <c r="N80" s="116" t="str">
        <f>IF($F80="","",IFERROR(VLOOKUP($G80,'計算用(別紙5) 指導者'!$C:$N,N$3,0),""))</f>
        <v/>
      </c>
      <c r="O80" s="116" t="str">
        <f>IF($F80="","",IFERROR(VLOOKUP($G80,'計算用(別紙5) 指導者'!$C:$N,O$3,0),""))</f>
        <v/>
      </c>
      <c r="P80" s="116" t="str">
        <f>IF($F80="","",IFERROR(VLOOKUP($G80,'計算用(別紙5) 指導者'!$C:$N,P$3,0),""))</f>
        <v/>
      </c>
      <c r="Q80" s="116" t="str">
        <f>IF($F80="","",IFERROR(VLOOKUP($G80,'計算用(別紙5) 指導者'!$C:$N,Q$3,0),""))</f>
        <v/>
      </c>
    </row>
    <row r="81" spans="1:17" s="108" customFormat="1" ht="135" x14ac:dyDescent="0.15">
      <c r="A81" s="452">
        <f t="shared" si="6"/>
        <v>3</v>
      </c>
      <c r="B81" s="282" t="s">
        <v>803</v>
      </c>
      <c r="C81" s="149" t="str">
        <f t="shared" si="7"/>
        <v>17</v>
      </c>
      <c r="D81" s="274">
        <v>17</v>
      </c>
      <c r="E81" s="277" t="str">
        <f t="shared" si="8"/>
        <v/>
      </c>
      <c r="F81" s="116" t="str">
        <f>IFERROR($H$62&amp;"("&amp;VLOOKUP($C81,'計算用(別紙5)区分別指導者'!$C:$G,F$3,0)&amp;")","")</f>
        <v/>
      </c>
      <c r="G81" s="116" t="str">
        <f>IF($F81="","",IFERROR(VLOOKUP($C81,'計算用(別紙5)区分別指導者'!$C:$G,G$3,0),""))</f>
        <v/>
      </c>
      <c r="H81" s="116" t="str">
        <f>IF($F81="","",IFERROR(VLOOKUP($G81,'計算用(別紙5) 指導者'!$C:$N,H$3,0),""))</f>
        <v/>
      </c>
      <c r="I81" s="116" t="str">
        <f>IF($F81="","",IFERROR(VLOOKUP($G81,'計算用(別紙5) 指導者'!$C:$N,I$3,0),""))</f>
        <v/>
      </c>
      <c r="J81" s="116" t="str">
        <f>IF($F81="","",IFERROR(VLOOKUP($G81,'計算用(別紙5) 指導者'!$C:$N,J$3,0),""))</f>
        <v/>
      </c>
      <c r="K81" s="117" t="str">
        <f>IF($F81="","",IFERROR(VLOOKUP($G81,'計算用(別紙5) 指導者'!$C:$N,K$3,0),""))</f>
        <v/>
      </c>
      <c r="L81" s="116" t="str">
        <f>IF($F81="","",IFERROR(VLOOKUP($G81,'計算用(別紙5) 指導者'!$C:$N,L$3,0),""))</f>
        <v/>
      </c>
      <c r="M81" s="116" t="str">
        <f>IF($F81="","",IFERROR(VLOOKUP($G81,'計算用(別紙5) 指導者'!$C:$N,M$3,0),""))</f>
        <v/>
      </c>
      <c r="N81" s="116" t="str">
        <f>IF($F81="","",IFERROR(VLOOKUP($G81,'計算用(別紙5) 指導者'!$C:$N,N$3,0),""))</f>
        <v/>
      </c>
      <c r="O81" s="116" t="str">
        <f>IF($F81="","",IFERROR(VLOOKUP($G81,'計算用(別紙5) 指導者'!$C:$N,O$3,0),""))</f>
        <v/>
      </c>
      <c r="P81" s="116" t="str">
        <f>IF($F81="","",IFERROR(VLOOKUP($G81,'計算用(別紙5) 指導者'!$C:$N,P$3,0),""))</f>
        <v/>
      </c>
      <c r="Q81" s="116" t="str">
        <f>IF($F81="","",IFERROR(VLOOKUP($G81,'計算用(別紙5) 指導者'!$C:$N,Q$3,0),""))</f>
        <v/>
      </c>
    </row>
    <row r="82" spans="1:17" s="108" customFormat="1" ht="135" x14ac:dyDescent="0.15">
      <c r="A82" s="452">
        <f t="shared" si="6"/>
        <v>3</v>
      </c>
      <c r="B82" s="282" t="s">
        <v>803</v>
      </c>
      <c r="C82" s="149" t="str">
        <f t="shared" si="7"/>
        <v>18</v>
      </c>
      <c r="D82" s="274">
        <v>18</v>
      </c>
      <c r="E82" s="277" t="str">
        <f t="shared" si="8"/>
        <v/>
      </c>
      <c r="F82" s="116" t="str">
        <f>IFERROR($H$62&amp;"("&amp;VLOOKUP($C82,'計算用(別紙5)区分別指導者'!$C:$G,F$3,0)&amp;")","")</f>
        <v/>
      </c>
      <c r="G82" s="116" t="str">
        <f>IF($F82="","",IFERROR(VLOOKUP($C82,'計算用(別紙5)区分別指導者'!$C:$G,G$3,0),""))</f>
        <v/>
      </c>
      <c r="H82" s="116" t="str">
        <f>IF($F82="","",IFERROR(VLOOKUP($G82,'計算用(別紙5) 指導者'!$C:$N,H$3,0),""))</f>
        <v/>
      </c>
      <c r="I82" s="116" t="str">
        <f>IF($F82="","",IFERROR(VLOOKUP($G82,'計算用(別紙5) 指導者'!$C:$N,I$3,0),""))</f>
        <v/>
      </c>
      <c r="J82" s="116" t="str">
        <f>IF($F82="","",IFERROR(VLOOKUP($G82,'計算用(別紙5) 指導者'!$C:$N,J$3,0),""))</f>
        <v/>
      </c>
      <c r="K82" s="117" t="str">
        <f>IF($F82="","",IFERROR(VLOOKUP($G82,'計算用(別紙5) 指導者'!$C:$N,K$3,0),""))</f>
        <v/>
      </c>
      <c r="L82" s="116" t="str">
        <f>IF($F82="","",IFERROR(VLOOKUP($G82,'計算用(別紙5) 指導者'!$C:$N,L$3,0),""))</f>
        <v/>
      </c>
      <c r="M82" s="116" t="str">
        <f>IF($F82="","",IFERROR(VLOOKUP($G82,'計算用(別紙5) 指導者'!$C:$N,M$3,0),""))</f>
        <v/>
      </c>
      <c r="N82" s="116" t="str">
        <f>IF($F82="","",IFERROR(VLOOKUP($G82,'計算用(別紙5) 指導者'!$C:$N,N$3,0),""))</f>
        <v/>
      </c>
      <c r="O82" s="116" t="str">
        <f>IF($F82="","",IFERROR(VLOOKUP($G82,'計算用(別紙5) 指導者'!$C:$N,O$3,0),""))</f>
        <v/>
      </c>
      <c r="P82" s="116" t="str">
        <f>IF($F82="","",IFERROR(VLOOKUP($G82,'計算用(別紙5) 指導者'!$C:$N,P$3,0),""))</f>
        <v/>
      </c>
      <c r="Q82" s="116" t="str">
        <f>IF($F82="","",IFERROR(VLOOKUP($G82,'計算用(別紙5) 指導者'!$C:$N,Q$3,0),""))</f>
        <v/>
      </c>
    </row>
    <row r="83" spans="1:17" s="108" customFormat="1" ht="135" x14ac:dyDescent="0.15">
      <c r="A83" s="452">
        <f t="shared" si="6"/>
        <v>3</v>
      </c>
      <c r="B83" s="282" t="s">
        <v>803</v>
      </c>
      <c r="C83" s="149" t="str">
        <f t="shared" si="7"/>
        <v>19</v>
      </c>
      <c r="D83" s="274">
        <v>19</v>
      </c>
      <c r="E83" s="277" t="str">
        <f t="shared" si="8"/>
        <v/>
      </c>
      <c r="F83" s="116" t="str">
        <f>IFERROR($H$62&amp;"("&amp;VLOOKUP($C83,'計算用(別紙5)区分別指導者'!$C:$G,F$3,0)&amp;")","")</f>
        <v/>
      </c>
      <c r="G83" s="116" t="str">
        <f>IF($F83="","",IFERROR(VLOOKUP($C83,'計算用(別紙5)区分別指導者'!$C:$G,G$3,0),""))</f>
        <v/>
      </c>
      <c r="H83" s="116" t="str">
        <f>IF($F83="","",IFERROR(VLOOKUP($G83,'計算用(別紙5) 指導者'!$C:$N,H$3,0),""))</f>
        <v/>
      </c>
      <c r="I83" s="116" t="str">
        <f>IF($F83="","",IFERROR(VLOOKUP($G83,'計算用(別紙5) 指導者'!$C:$N,I$3,0),""))</f>
        <v/>
      </c>
      <c r="J83" s="116" t="str">
        <f>IF($F83="","",IFERROR(VLOOKUP($G83,'計算用(別紙5) 指導者'!$C:$N,J$3,0),""))</f>
        <v/>
      </c>
      <c r="K83" s="117" t="str">
        <f>IF($F83="","",IFERROR(VLOOKUP($G83,'計算用(別紙5) 指導者'!$C:$N,K$3,0),""))</f>
        <v/>
      </c>
      <c r="L83" s="116" t="str">
        <f>IF($F83="","",IFERROR(VLOOKUP($G83,'計算用(別紙5) 指導者'!$C:$N,L$3,0),""))</f>
        <v/>
      </c>
      <c r="M83" s="116" t="str">
        <f>IF($F83="","",IFERROR(VLOOKUP($G83,'計算用(別紙5) 指導者'!$C:$N,M$3,0),""))</f>
        <v/>
      </c>
      <c r="N83" s="116" t="str">
        <f>IF($F83="","",IFERROR(VLOOKUP($G83,'計算用(別紙5) 指導者'!$C:$N,N$3,0),""))</f>
        <v/>
      </c>
      <c r="O83" s="116" t="str">
        <f>IF($F83="","",IFERROR(VLOOKUP($G83,'計算用(別紙5) 指導者'!$C:$N,O$3,0),""))</f>
        <v/>
      </c>
      <c r="P83" s="116" t="str">
        <f>IF($F83="","",IFERROR(VLOOKUP($G83,'計算用(別紙5) 指導者'!$C:$N,P$3,0),""))</f>
        <v/>
      </c>
      <c r="Q83" s="116" t="str">
        <f>IF($F83="","",IFERROR(VLOOKUP($G83,'計算用(別紙5) 指導者'!$C:$N,Q$3,0),""))</f>
        <v/>
      </c>
    </row>
    <row r="84" spans="1:17" s="108" customFormat="1" ht="135" x14ac:dyDescent="0.15">
      <c r="A84" s="452">
        <f t="shared" si="6"/>
        <v>3</v>
      </c>
      <c r="B84" s="282" t="s">
        <v>803</v>
      </c>
      <c r="C84" s="149" t="str">
        <f t="shared" si="7"/>
        <v>20</v>
      </c>
      <c r="D84" s="274">
        <v>20</v>
      </c>
      <c r="E84" s="277" t="str">
        <f t="shared" si="8"/>
        <v/>
      </c>
      <c r="F84" s="116" t="str">
        <f>IFERROR($H$62&amp;"("&amp;VLOOKUP($C84,'計算用(別紙5)区分別指導者'!$C:$G,F$3,0)&amp;")","")</f>
        <v/>
      </c>
      <c r="G84" s="116" t="str">
        <f>IF($F84="","",IFERROR(VLOOKUP($C84,'計算用(別紙5)区分別指導者'!$C:$G,G$3,0),""))</f>
        <v/>
      </c>
      <c r="H84" s="116" t="str">
        <f>IF($F84="","",IFERROR(VLOOKUP($G84,'計算用(別紙5) 指導者'!$C:$N,H$3,0),""))</f>
        <v/>
      </c>
      <c r="I84" s="116" t="str">
        <f>IF($F84="","",IFERROR(VLOOKUP($G84,'計算用(別紙5) 指導者'!$C:$N,I$3,0),""))</f>
        <v/>
      </c>
      <c r="J84" s="116" t="str">
        <f>IF($F84="","",IFERROR(VLOOKUP($G84,'計算用(別紙5) 指導者'!$C:$N,J$3,0),""))</f>
        <v/>
      </c>
      <c r="K84" s="117" t="str">
        <f>IF($F84="","",IFERROR(VLOOKUP($G84,'計算用(別紙5) 指導者'!$C:$N,K$3,0),""))</f>
        <v/>
      </c>
      <c r="L84" s="116" t="str">
        <f>IF($F84="","",IFERROR(VLOOKUP($G84,'計算用(別紙5) 指導者'!$C:$N,L$3,0),""))</f>
        <v/>
      </c>
      <c r="M84" s="116" t="str">
        <f>IF($F84="","",IFERROR(VLOOKUP($G84,'計算用(別紙5) 指導者'!$C:$N,M$3,0),""))</f>
        <v/>
      </c>
      <c r="N84" s="116" t="str">
        <f>IF($F84="","",IFERROR(VLOOKUP($G84,'計算用(別紙5) 指導者'!$C:$N,N$3,0),""))</f>
        <v/>
      </c>
      <c r="O84" s="116" t="str">
        <f>IF($F84="","",IFERROR(VLOOKUP($G84,'計算用(別紙5) 指導者'!$C:$N,O$3,0),""))</f>
        <v/>
      </c>
      <c r="P84" s="116" t="str">
        <f>IF($F84="","",IFERROR(VLOOKUP($G84,'計算用(別紙5) 指導者'!$C:$N,P$3,0),""))</f>
        <v/>
      </c>
      <c r="Q84" s="116" t="str">
        <f>IF($F84="","",IFERROR(VLOOKUP($G84,'計算用(別紙5) 指導者'!$C:$N,Q$3,0),""))</f>
        <v/>
      </c>
    </row>
    <row r="85" spans="1:17" s="267" customFormat="1" ht="18.75" x14ac:dyDescent="0.15">
      <c r="A85" s="449">
        <v>4</v>
      </c>
      <c r="C85" s="268"/>
      <c r="D85" s="274"/>
      <c r="E85" s="133"/>
      <c r="K85" s="290"/>
      <c r="P85" s="895">
        <f>'【入力】別紙2-2'!$E$8</f>
        <v>0</v>
      </c>
      <c r="Q85" s="895"/>
    </row>
    <row r="86" spans="1:17" s="285" customFormat="1" ht="18.75" x14ac:dyDescent="0.2">
      <c r="A86" s="450">
        <f>A85</f>
        <v>4</v>
      </c>
      <c r="B86" s="281"/>
      <c r="C86" s="283"/>
      <c r="D86" s="284"/>
      <c r="E86" s="896" t="s">
        <v>463</v>
      </c>
      <c r="F86" s="896"/>
      <c r="G86" s="896"/>
      <c r="H86" s="896"/>
      <c r="I86" s="896"/>
      <c r="J86" s="896"/>
      <c r="K86" s="896"/>
      <c r="L86" s="896"/>
      <c r="M86" s="896"/>
      <c r="N86" s="896"/>
      <c r="O86" s="897"/>
      <c r="P86" s="897"/>
      <c r="Q86" s="897"/>
    </row>
    <row r="87" spans="1:17" s="48" customFormat="1" ht="18.75" x14ac:dyDescent="0.2">
      <c r="A87" s="451">
        <f>A86</f>
        <v>4</v>
      </c>
      <c r="B87" s="271"/>
      <c r="C87" s="147"/>
      <c r="D87" s="275"/>
      <c r="E87" s="896"/>
      <c r="F87" s="896"/>
      <c r="G87" s="896"/>
      <c r="H87" s="896"/>
      <c r="I87" s="896"/>
      <c r="J87" s="896"/>
      <c r="K87" s="896"/>
      <c r="L87" s="896"/>
      <c r="M87" s="896"/>
      <c r="N87" s="896"/>
      <c r="O87" s="898" t="s">
        <v>243</v>
      </c>
      <c r="P87" s="898"/>
      <c r="Q87" s="898"/>
    </row>
    <row r="88" spans="1:17" s="48" customFormat="1" ht="18.75" x14ac:dyDescent="0.15">
      <c r="A88" s="451">
        <f t="shared" ref="A88:A111" si="9">A87</f>
        <v>4</v>
      </c>
      <c r="B88" s="271"/>
      <c r="C88" s="147"/>
      <c r="D88" s="275"/>
      <c r="E88" s="275"/>
      <c r="F88" s="113"/>
      <c r="G88" s="113"/>
      <c r="H88" s="113"/>
      <c r="I88" s="113"/>
      <c r="J88" s="113"/>
      <c r="K88" s="114"/>
      <c r="L88" s="113"/>
      <c r="M88" s="113"/>
      <c r="N88" s="113"/>
      <c r="O88" s="113"/>
      <c r="P88" s="113"/>
      <c r="Q88" s="269"/>
    </row>
    <row r="89" spans="1:17" s="48" customFormat="1" ht="18.75" x14ac:dyDescent="0.2">
      <c r="A89" s="451">
        <f t="shared" si="9"/>
        <v>4</v>
      </c>
      <c r="B89" s="271"/>
      <c r="C89" s="147"/>
      <c r="D89" s="275"/>
      <c r="E89" s="892" t="s">
        <v>464</v>
      </c>
      <c r="F89" s="892"/>
      <c r="G89" s="892"/>
      <c r="H89" s="893" t="str">
        <f>IF(IFERROR(VLOOKUP($A86,'計算用(別紙2-2)区分'!$A:$E,4,0),"")="","",VLOOKUP($A86,'計算用(別紙2-2)区分'!$A:$E,4,0))</f>
        <v/>
      </c>
      <c r="I89" s="893"/>
      <c r="J89" s="893"/>
      <c r="K89" s="893"/>
      <c r="L89" s="893"/>
      <c r="M89" s="893"/>
      <c r="N89" s="893"/>
      <c r="O89" s="270"/>
      <c r="P89" s="270"/>
      <c r="Q89" s="270"/>
    </row>
    <row r="90" spans="1:17" s="48" customFormat="1" ht="18.75" x14ac:dyDescent="0.15">
      <c r="A90" s="451">
        <f t="shared" si="9"/>
        <v>4</v>
      </c>
      <c r="B90" s="271"/>
      <c r="C90" s="147"/>
      <c r="D90" s="275"/>
      <c r="E90" s="275"/>
      <c r="F90" s="894"/>
      <c r="G90" s="894"/>
      <c r="H90" s="894"/>
      <c r="I90" s="894"/>
      <c r="J90" s="894"/>
      <c r="K90" s="894"/>
      <c r="L90" s="894"/>
      <c r="M90" s="894"/>
      <c r="N90" s="894"/>
      <c r="O90" s="280"/>
      <c r="P90" s="280"/>
      <c r="Q90" s="280"/>
    </row>
    <row r="91" spans="1:17" s="42" customFormat="1" ht="57" x14ac:dyDescent="0.15">
      <c r="A91" s="451">
        <f t="shared" si="9"/>
        <v>4</v>
      </c>
      <c r="B91" s="271"/>
      <c r="C91" s="148"/>
      <c r="D91" s="276"/>
      <c r="E91" s="278"/>
      <c r="F91" s="115" t="s">
        <v>488</v>
      </c>
      <c r="G91" s="115" t="s">
        <v>465</v>
      </c>
      <c r="H91" s="115" t="s">
        <v>466</v>
      </c>
      <c r="I91" s="115" t="s">
        <v>484</v>
      </c>
      <c r="J91" s="115" t="s">
        <v>467</v>
      </c>
      <c r="K91" s="115" t="s">
        <v>468</v>
      </c>
      <c r="L91" s="115" t="s">
        <v>485</v>
      </c>
      <c r="M91" s="115" t="s">
        <v>486</v>
      </c>
      <c r="N91" s="115" t="s">
        <v>487</v>
      </c>
      <c r="O91" s="115" t="s">
        <v>742</v>
      </c>
      <c r="P91" s="115" t="s">
        <v>469</v>
      </c>
      <c r="Q91" s="115" t="s">
        <v>470</v>
      </c>
    </row>
    <row r="92" spans="1:17" s="108" customFormat="1" ht="135" x14ac:dyDescent="0.15">
      <c r="A92" s="452">
        <f t="shared" si="9"/>
        <v>4</v>
      </c>
      <c r="B92" s="282" t="s">
        <v>803</v>
      </c>
      <c r="C92" s="149" t="str">
        <f>$H$89&amp;D92</f>
        <v>1</v>
      </c>
      <c r="D92" s="274">
        <v>1</v>
      </c>
      <c r="E92" s="277" t="str">
        <f>IF(F92&lt;&gt;"",D92,"")</f>
        <v/>
      </c>
      <c r="F92" s="116" t="str">
        <f>IFERROR($H$89&amp;"("&amp;VLOOKUP($C92,'計算用(別紙5)区分別指導者'!$C:$G,F$3,0)&amp;")","")</f>
        <v/>
      </c>
      <c r="G92" s="116" t="str">
        <f>IF($F92="","",IFERROR(VLOOKUP($C92,'計算用(別紙5)区分別指導者'!$C:$G,G$3,0),""))</f>
        <v/>
      </c>
      <c r="H92" s="116" t="str">
        <f>IF($F92="","",IFERROR(VLOOKUP($G92,'計算用(別紙5) 指導者'!$C:$N,H$3,0),""))</f>
        <v/>
      </c>
      <c r="I92" s="116" t="str">
        <f>IF($F92="","",IFERROR(VLOOKUP($G92,'計算用(別紙5) 指導者'!$C:$N,I$3,0),""))</f>
        <v/>
      </c>
      <c r="J92" s="116" t="str">
        <f>IF($F92="","",IFERROR(VLOOKUP($G92,'計算用(別紙5) 指導者'!$C:$N,J$3,0),""))</f>
        <v/>
      </c>
      <c r="K92" s="117" t="str">
        <f>IF($F92="","",IFERROR(VLOOKUP($G92,'計算用(別紙5) 指導者'!$C:$N,K$3,0),""))</f>
        <v/>
      </c>
      <c r="L92" s="116" t="str">
        <f>IF($F92="","",IFERROR(VLOOKUP($G92,'計算用(別紙5) 指導者'!$C:$N,L$3,0),""))</f>
        <v/>
      </c>
      <c r="M92" s="116" t="str">
        <f>IF($F92="","",IFERROR(VLOOKUP($G92,'計算用(別紙5) 指導者'!$C:$N,M$3,0),""))</f>
        <v/>
      </c>
      <c r="N92" s="116" t="str">
        <f>IF($F92="","",IFERROR(VLOOKUP($G92,'計算用(別紙5) 指導者'!$C:$N,N$3,0),""))</f>
        <v/>
      </c>
      <c r="O92" s="116" t="str">
        <f>IF($F92="","",IFERROR(VLOOKUP($G92,'計算用(別紙5) 指導者'!$C:$N,O$3,0),""))</f>
        <v/>
      </c>
      <c r="P92" s="116" t="str">
        <f>IF($F92="","",IFERROR(VLOOKUP($G92,'計算用(別紙5) 指導者'!$C:$N,P$3,0),""))</f>
        <v/>
      </c>
      <c r="Q92" s="116" t="str">
        <f>IF($F92="","",IFERROR(VLOOKUP($G92,'計算用(別紙5) 指導者'!$C:$N,Q$3,0),""))</f>
        <v/>
      </c>
    </row>
    <row r="93" spans="1:17" s="108" customFormat="1" ht="135" x14ac:dyDescent="0.15">
      <c r="A93" s="452">
        <f t="shared" si="9"/>
        <v>4</v>
      </c>
      <c r="B93" s="282" t="s">
        <v>803</v>
      </c>
      <c r="C93" s="149" t="str">
        <f t="shared" ref="C93:C111" si="10">$H$89&amp;D93</f>
        <v>2</v>
      </c>
      <c r="D93" s="274">
        <v>2</v>
      </c>
      <c r="E93" s="277" t="str">
        <f t="shared" ref="E93:E111" si="11">IF(F93&lt;&gt;"",D93,"")</f>
        <v/>
      </c>
      <c r="F93" s="116" t="str">
        <f>IFERROR($H$89&amp;"("&amp;VLOOKUP($C93,'計算用(別紙5)区分別指導者'!$C:$G,F$3,0)&amp;")","")</f>
        <v/>
      </c>
      <c r="G93" s="116" t="str">
        <f>IF($F93="","",IFERROR(VLOOKUP($C93,'計算用(別紙5)区分別指導者'!$C:$G,G$3,0),""))</f>
        <v/>
      </c>
      <c r="H93" s="116" t="str">
        <f>IF($F93="","",IFERROR(VLOOKUP($G93,'計算用(別紙5) 指導者'!$C:$N,H$3,0),""))</f>
        <v/>
      </c>
      <c r="I93" s="116" t="str">
        <f>IF($F93="","",IFERROR(VLOOKUP($G93,'計算用(別紙5) 指導者'!$C:$N,I$3,0),""))</f>
        <v/>
      </c>
      <c r="J93" s="116" t="str">
        <f>IF($F93="","",IFERROR(VLOOKUP($G93,'計算用(別紙5) 指導者'!$C:$N,J$3,0),""))</f>
        <v/>
      </c>
      <c r="K93" s="117" t="str">
        <f>IF($F93="","",IFERROR(VLOOKUP($G93,'計算用(別紙5) 指導者'!$C:$N,K$3,0),""))</f>
        <v/>
      </c>
      <c r="L93" s="116" t="str">
        <f>IF($F93="","",IFERROR(VLOOKUP($G93,'計算用(別紙5) 指導者'!$C:$N,L$3,0),""))</f>
        <v/>
      </c>
      <c r="M93" s="116" t="str">
        <f>IF($F93="","",IFERROR(VLOOKUP($G93,'計算用(別紙5) 指導者'!$C:$N,M$3,0),""))</f>
        <v/>
      </c>
      <c r="N93" s="116" t="str">
        <f>IF($F93="","",IFERROR(VLOOKUP($G93,'計算用(別紙5) 指導者'!$C:$N,N$3,0),""))</f>
        <v/>
      </c>
      <c r="O93" s="116" t="str">
        <f>IF($F93="","",IFERROR(VLOOKUP($G93,'計算用(別紙5) 指導者'!$C:$N,O$3,0),""))</f>
        <v/>
      </c>
      <c r="P93" s="116" t="str">
        <f>IF($F93="","",IFERROR(VLOOKUP($G93,'計算用(別紙5) 指導者'!$C:$N,P$3,0),""))</f>
        <v/>
      </c>
      <c r="Q93" s="116" t="str">
        <f>IF($F93="","",IFERROR(VLOOKUP($G93,'計算用(別紙5) 指導者'!$C:$N,Q$3,0),""))</f>
        <v/>
      </c>
    </row>
    <row r="94" spans="1:17" s="108" customFormat="1" ht="135" x14ac:dyDescent="0.15">
      <c r="A94" s="452">
        <f t="shared" si="9"/>
        <v>4</v>
      </c>
      <c r="B94" s="282" t="s">
        <v>803</v>
      </c>
      <c r="C94" s="149" t="str">
        <f t="shared" si="10"/>
        <v>3</v>
      </c>
      <c r="D94" s="274">
        <v>3</v>
      </c>
      <c r="E94" s="277" t="str">
        <f t="shared" si="11"/>
        <v/>
      </c>
      <c r="F94" s="116" t="str">
        <f>IFERROR($H$89&amp;"("&amp;VLOOKUP($C94,'計算用(別紙5)区分別指導者'!$C:$G,F$3,0)&amp;")","")</f>
        <v/>
      </c>
      <c r="G94" s="116" t="str">
        <f>IF($F94="","",IFERROR(VLOOKUP($C94,'計算用(別紙5)区分別指導者'!$C:$G,G$3,0),""))</f>
        <v/>
      </c>
      <c r="H94" s="116" t="str">
        <f>IF($F94="","",IFERROR(VLOOKUP($G94,'計算用(別紙5) 指導者'!$C:$N,H$3,0),""))</f>
        <v/>
      </c>
      <c r="I94" s="116" t="str">
        <f>IF($F94="","",IFERROR(VLOOKUP($G94,'計算用(別紙5) 指導者'!$C:$N,I$3,0),""))</f>
        <v/>
      </c>
      <c r="J94" s="116" t="str">
        <f>IF($F94="","",IFERROR(VLOOKUP($G94,'計算用(別紙5) 指導者'!$C:$N,J$3,0),""))</f>
        <v/>
      </c>
      <c r="K94" s="117" t="str">
        <f>IF($F94="","",IFERROR(VLOOKUP($G94,'計算用(別紙5) 指導者'!$C:$N,K$3,0),""))</f>
        <v/>
      </c>
      <c r="L94" s="116" t="str">
        <f>IF($F94="","",IFERROR(VLOOKUP($G94,'計算用(別紙5) 指導者'!$C:$N,L$3,0),""))</f>
        <v/>
      </c>
      <c r="M94" s="116" t="str">
        <f>IF($F94="","",IFERROR(VLOOKUP($G94,'計算用(別紙5) 指導者'!$C:$N,M$3,0),""))</f>
        <v/>
      </c>
      <c r="N94" s="116" t="str">
        <f>IF($F94="","",IFERROR(VLOOKUP($G94,'計算用(別紙5) 指導者'!$C:$N,N$3,0),""))</f>
        <v/>
      </c>
      <c r="O94" s="116" t="str">
        <f>IF($F94="","",IFERROR(VLOOKUP($G94,'計算用(別紙5) 指導者'!$C:$N,O$3,0),""))</f>
        <v/>
      </c>
      <c r="P94" s="116" t="str">
        <f>IF($F94="","",IFERROR(VLOOKUP($G94,'計算用(別紙5) 指導者'!$C:$N,P$3,0),""))</f>
        <v/>
      </c>
      <c r="Q94" s="116" t="str">
        <f>IF($F94="","",IFERROR(VLOOKUP($G94,'計算用(別紙5) 指導者'!$C:$N,Q$3,0),""))</f>
        <v/>
      </c>
    </row>
    <row r="95" spans="1:17" s="108" customFormat="1" ht="135" x14ac:dyDescent="0.15">
      <c r="A95" s="452">
        <f t="shared" si="9"/>
        <v>4</v>
      </c>
      <c r="B95" s="282" t="s">
        <v>803</v>
      </c>
      <c r="C95" s="149" t="str">
        <f t="shared" si="10"/>
        <v>4</v>
      </c>
      <c r="D95" s="274">
        <v>4</v>
      </c>
      <c r="E95" s="277" t="str">
        <f t="shared" si="11"/>
        <v/>
      </c>
      <c r="F95" s="116" t="str">
        <f>IFERROR($H$89&amp;"("&amp;VLOOKUP($C95,'計算用(別紙5)区分別指導者'!$C:$G,F$3,0)&amp;")","")</f>
        <v/>
      </c>
      <c r="G95" s="116" t="str">
        <f>IF($F95="","",IFERROR(VLOOKUP($C95,'計算用(別紙5)区分別指導者'!$C:$G,G$3,0),""))</f>
        <v/>
      </c>
      <c r="H95" s="116" t="str">
        <f>IF($F95="","",IFERROR(VLOOKUP($G95,'計算用(別紙5) 指導者'!$C:$N,H$3,0),""))</f>
        <v/>
      </c>
      <c r="I95" s="116" t="str">
        <f>IF($F95="","",IFERROR(VLOOKUP($G95,'計算用(別紙5) 指導者'!$C:$N,I$3,0),""))</f>
        <v/>
      </c>
      <c r="J95" s="116" t="str">
        <f>IF($F95="","",IFERROR(VLOOKUP($G95,'計算用(別紙5) 指導者'!$C:$N,J$3,0),""))</f>
        <v/>
      </c>
      <c r="K95" s="117" t="str">
        <f>IF($F95="","",IFERROR(VLOOKUP($G95,'計算用(別紙5) 指導者'!$C:$N,K$3,0),""))</f>
        <v/>
      </c>
      <c r="L95" s="116" t="str">
        <f>IF($F95="","",IFERROR(VLOOKUP($G95,'計算用(別紙5) 指導者'!$C:$N,L$3,0),""))</f>
        <v/>
      </c>
      <c r="M95" s="116" t="str">
        <f>IF($F95="","",IFERROR(VLOOKUP($G95,'計算用(別紙5) 指導者'!$C:$N,M$3,0),""))</f>
        <v/>
      </c>
      <c r="N95" s="116" t="str">
        <f>IF($F95="","",IFERROR(VLOOKUP($G95,'計算用(別紙5) 指導者'!$C:$N,N$3,0),""))</f>
        <v/>
      </c>
      <c r="O95" s="116" t="str">
        <f>IF($F95="","",IFERROR(VLOOKUP($G95,'計算用(別紙5) 指導者'!$C:$N,O$3,0),""))</f>
        <v/>
      </c>
      <c r="P95" s="116" t="str">
        <f>IF($F95="","",IFERROR(VLOOKUP($G95,'計算用(別紙5) 指導者'!$C:$N,P$3,0),""))</f>
        <v/>
      </c>
      <c r="Q95" s="116" t="str">
        <f>IF($F95="","",IFERROR(VLOOKUP($G95,'計算用(別紙5) 指導者'!$C:$N,Q$3,0),""))</f>
        <v/>
      </c>
    </row>
    <row r="96" spans="1:17" s="108" customFormat="1" ht="135" x14ac:dyDescent="0.15">
      <c r="A96" s="452">
        <f t="shared" si="9"/>
        <v>4</v>
      </c>
      <c r="B96" s="282" t="s">
        <v>803</v>
      </c>
      <c r="C96" s="149" t="str">
        <f t="shared" si="10"/>
        <v>5</v>
      </c>
      <c r="D96" s="274">
        <v>5</v>
      </c>
      <c r="E96" s="277" t="str">
        <f t="shared" si="11"/>
        <v/>
      </c>
      <c r="F96" s="116" t="str">
        <f>IFERROR($H$89&amp;"("&amp;VLOOKUP($C96,'計算用(別紙5)区分別指導者'!$C:$G,F$3,0)&amp;")","")</f>
        <v/>
      </c>
      <c r="G96" s="116" t="str">
        <f>IF($F96="","",IFERROR(VLOOKUP($C96,'計算用(別紙5)区分別指導者'!$C:$G,G$3,0),""))</f>
        <v/>
      </c>
      <c r="H96" s="116" t="str">
        <f>IF($F96="","",IFERROR(VLOOKUP($G96,'計算用(別紙5) 指導者'!$C:$N,H$3,0),""))</f>
        <v/>
      </c>
      <c r="I96" s="116" t="str">
        <f>IF($F96="","",IFERROR(VLOOKUP($G96,'計算用(別紙5) 指導者'!$C:$N,I$3,0),""))</f>
        <v/>
      </c>
      <c r="J96" s="116" t="str">
        <f>IF($F96="","",IFERROR(VLOOKUP($G96,'計算用(別紙5) 指導者'!$C:$N,J$3,0),""))</f>
        <v/>
      </c>
      <c r="K96" s="117" t="str">
        <f>IF($F96="","",IFERROR(VLOOKUP($G96,'計算用(別紙5) 指導者'!$C:$N,K$3,0),""))</f>
        <v/>
      </c>
      <c r="L96" s="116" t="str">
        <f>IF($F96="","",IFERROR(VLOOKUP($G96,'計算用(別紙5) 指導者'!$C:$N,L$3,0),""))</f>
        <v/>
      </c>
      <c r="M96" s="116" t="str">
        <f>IF($F96="","",IFERROR(VLOOKUP($G96,'計算用(別紙5) 指導者'!$C:$N,M$3,0),""))</f>
        <v/>
      </c>
      <c r="N96" s="116" t="str">
        <f>IF($F96="","",IFERROR(VLOOKUP($G96,'計算用(別紙5) 指導者'!$C:$N,N$3,0),""))</f>
        <v/>
      </c>
      <c r="O96" s="116" t="str">
        <f>IF($F96="","",IFERROR(VLOOKUP($G96,'計算用(別紙5) 指導者'!$C:$N,O$3,0),""))</f>
        <v/>
      </c>
      <c r="P96" s="116" t="str">
        <f>IF($F96="","",IFERROR(VLOOKUP($G96,'計算用(別紙5) 指導者'!$C:$N,P$3,0),""))</f>
        <v/>
      </c>
      <c r="Q96" s="116" t="str">
        <f>IF($F96="","",IFERROR(VLOOKUP($G96,'計算用(別紙5) 指導者'!$C:$N,Q$3,0),""))</f>
        <v/>
      </c>
    </row>
    <row r="97" spans="1:17" s="108" customFormat="1" ht="135" x14ac:dyDescent="0.15">
      <c r="A97" s="452">
        <f t="shared" si="9"/>
        <v>4</v>
      </c>
      <c r="B97" s="282" t="s">
        <v>803</v>
      </c>
      <c r="C97" s="149" t="str">
        <f t="shared" si="10"/>
        <v>6</v>
      </c>
      <c r="D97" s="274">
        <v>6</v>
      </c>
      <c r="E97" s="277" t="str">
        <f t="shared" si="11"/>
        <v/>
      </c>
      <c r="F97" s="116" t="str">
        <f>IFERROR($H$89&amp;"("&amp;VLOOKUP($C97,'計算用(別紙5)区分別指導者'!$C:$G,F$3,0)&amp;")","")</f>
        <v/>
      </c>
      <c r="G97" s="116" t="str">
        <f>IF($F97="","",IFERROR(VLOOKUP($C97,'計算用(別紙5)区分別指導者'!$C:$G,G$3,0),""))</f>
        <v/>
      </c>
      <c r="H97" s="116" t="str">
        <f>IF($F97="","",IFERROR(VLOOKUP($G97,'計算用(別紙5) 指導者'!$C:$N,H$3,0),""))</f>
        <v/>
      </c>
      <c r="I97" s="116" t="str">
        <f>IF($F97="","",IFERROR(VLOOKUP($G97,'計算用(別紙5) 指導者'!$C:$N,I$3,0),""))</f>
        <v/>
      </c>
      <c r="J97" s="116" t="str">
        <f>IF($F97="","",IFERROR(VLOOKUP($G97,'計算用(別紙5) 指導者'!$C:$N,J$3,0),""))</f>
        <v/>
      </c>
      <c r="K97" s="117" t="str">
        <f>IF($F97="","",IFERROR(VLOOKUP($G97,'計算用(別紙5) 指導者'!$C:$N,K$3,0),""))</f>
        <v/>
      </c>
      <c r="L97" s="116" t="str">
        <f>IF($F97="","",IFERROR(VLOOKUP($G97,'計算用(別紙5) 指導者'!$C:$N,L$3,0),""))</f>
        <v/>
      </c>
      <c r="M97" s="116" t="str">
        <f>IF($F97="","",IFERROR(VLOOKUP($G97,'計算用(別紙5) 指導者'!$C:$N,M$3,0),""))</f>
        <v/>
      </c>
      <c r="N97" s="116" t="str">
        <f>IF($F97="","",IFERROR(VLOOKUP($G97,'計算用(別紙5) 指導者'!$C:$N,N$3,0),""))</f>
        <v/>
      </c>
      <c r="O97" s="116" t="str">
        <f>IF($F97="","",IFERROR(VLOOKUP($G97,'計算用(別紙5) 指導者'!$C:$N,O$3,0),""))</f>
        <v/>
      </c>
      <c r="P97" s="116" t="str">
        <f>IF($F97="","",IFERROR(VLOOKUP($G97,'計算用(別紙5) 指導者'!$C:$N,P$3,0),""))</f>
        <v/>
      </c>
      <c r="Q97" s="116" t="str">
        <f>IF($F97="","",IFERROR(VLOOKUP($G97,'計算用(別紙5) 指導者'!$C:$N,Q$3,0),""))</f>
        <v/>
      </c>
    </row>
    <row r="98" spans="1:17" s="108" customFormat="1" ht="135" x14ac:dyDescent="0.15">
      <c r="A98" s="452">
        <f t="shared" si="9"/>
        <v>4</v>
      </c>
      <c r="B98" s="282" t="s">
        <v>803</v>
      </c>
      <c r="C98" s="149" t="str">
        <f t="shared" si="10"/>
        <v>7</v>
      </c>
      <c r="D98" s="274">
        <v>7</v>
      </c>
      <c r="E98" s="277" t="str">
        <f t="shared" si="11"/>
        <v/>
      </c>
      <c r="F98" s="116" t="str">
        <f>IFERROR($H$89&amp;"("&amp;VLOOKUP($C98,'計算用(別紙5)区分別指導者'!$C:$G,F$3,0)&amp;")","")</f>
        <v/>
      </c>
      <c r="G98" s="116" t="str">
        <f>IF($F98="","",IFERROR(VLOOKUP($C98,'計算用(別紙5)区分別指導者'!$C:$G,G$3,0),""))</f>
        <v/>
      </c>
      <c r="H98" s="116" t="str">
        <f>IF($F98="","",IFERROR(VLOOKUP($G98,'計算用(別紙5) 指導者'!$C:$N,H$3,0),""))</f>
        <v/>
      </c>
      <c r="I98" s="116" t="str">
        <f>IF($F98="","",IFERROR(VLOOKUP($G98,'計算用(別紙5) 指導者'!$C:$N,I$3,0),""))</f>
        <v/>
      </c>
      <c r="J98" s="116" t="str">
        <f>IF($F98="","",IFERROR(VLOOKUP($G98,'計算用(別紙5) 指導者'!$C:$N,J$3,0),""))</f>
        <v/>
      </c>
      <c r="K98" s="117" t="str">
        <f>IF($F98="","",IFERROR(VLOOKUP($G98,'計算用(別紙5) 指導者'!$C:$N,K$3,0),""))</f>
        <v/>
      </c>
      <c r="L98" s="116" t="str">
        <f>IF($F98="","",IFERROR(VLOOKUP($G98,'計算用(別紙5) 指導者'!$C:$N,L$3,0),""))</f>
        <v/>
      </c>
      <c r="M98" s="116" t="str">
        <f>IF($F98="","",IFERROR(VLOOKUP($G98,'計算用(別紙5) 指導者'!$C:$N,M$3,0),""))</f>
        <v/>
      </c>
      <c r="N98" s="116" t="str">
        <f>IF($F98="","",IFERROR(VLOOKUP($G98,'計算用(別紙5) 指導者'!$C:$N,N$3,0),""))</f>
        <v/>
      </c>
      <c r="O98" s="116" t="str">
        <f>IF($F98="","",IFERROR(VLOOKUP($G98,'計算用(別紙5) 指導者'!$C:$N,O$3,0),""))</f>
        <v/>
      </c>
      <c r="P98" s="116" t="str">
        <f>IF($F98="","",IFERROR(VLOOKUP($G98,'計算用(別紙5) 指導者'!$C:$N,P$3,0),""))</f>
        <v/>
      </c>
      <c r="Q98" s="116" t="str">
        <f>IF($F98="","",IFERROR(VLOOKUP($G98,'計算用(別紙5) 指導者'!$C:$N,Q$3,0),""))</f>
        <v/>
      </c>
    </row>
    <row r="99" spans="1:17" s="108" customFormat="1" ht="135" x14ac:dyDescent="0.15">
      <c r="A99" s="452">
        <f t="shared" si="9"/>
        <v>4</v>
      </c>
      <c r="B99" s="282" t="s">
        <v>803</v>
      </c>
      <c r="C99" s="149" t="str">
        <f t="shared" si="10"/>
        <v>8</v>
      </c>
      <c r="D99" s="274">
        <v>8</v>
      </c>
      <c r="E99" s="277" t="str">
        <f t="shared" si="11"/>
        <v/>
      </c>
      <c r="F99" s="116" t="str">
        <f>IFERROR($H$89&amp;"("&amp;VLOOKUP($C99,'計算用(別紙5)区分別指導者'!$C:$G,F$3,0)&amp;")","")</f>
        <v/>
      </c>
      <c r="G99" s="116" t="str">
        <f>IF($F99="","",IFERROR(VLOOKUP($C99,'計算用(別紙5)区分別指導者'!$C:$G,G$3,0),""))</f>
        <v/>
      </c>
      <c r="H99" s="116" t="str">
        <f>IF($F99="","",IFERROR(VLOOKUP($G99,'計算用(別紙5) 指導者'!$C:$N,H$3,0),""))</f>
        <v/>
      </c>
      <c r="I99" s="116" t="str">
        <f>IF($F99="","",IFERROR(VLOOKUP($G99,'計算用(別紙5) 指導者'!$C:$N,I$3,0),""))</f>
        <v/>
      </c>
      <c r="J99" s="116" t="str">
        <f>IF($F99="","",IFERROR(VLOOKUP($G99,'計算用(別紙5) 指導者'!$C:$N,J$3,0),""))</f>
        <v/>
      </c>
      <c r="K99" s="117" t="str">
        <f>IF($F99="","",IFERROR(VLOOKUP($G99,'計算用(別紙5) 指導者'!$C:$N,K$3,0),""))</f>
        <v/>
      </c>
      <c r="L99" s="116" t="str">
        <f>IF($F99="","",IFERROR(VLOOKUP($G99,'計算用(別紙5) 指導者'!$C:$N,L$3,0),""))</f>
        <v/>
      </c>
      <c r="M99" s="116" t="str">
        <f>IF($F99="","",IFERROR(VLOOKUP($G99,'計算用(別紙5) 指導者'!$C:$N,M$3,0),""))</f>
        <v/>
      </c>
      <c r="N99" s="116" t="str">
        <f>IF($F99="","",IFERROR(VLOOKUP($G99,'計算用(別紙5) 指導者'!$C:$N,N$3,0),""))</f>
        <v/>
      </c>
      <c r="O99" s="116" t="str">
        <f>IF($F99="","",IFERROR(VLOOKUP($G99,'計算用(別紙5) 指導者'!$C:$N,O$3,0),""))</f>
        <v/>
      </c>
      <c r="P99" s="116" t="str">
        <f>IF($F99="","",IFERROR(VLOOKUP($G99,'計算用(別紙5) 指導者'!$C:$N,P$3,0),""))</f>
        <v/>
      </c>
      <c r="Q99" s="116" t="str">
        <f>IF($F99="","",IFERROR(VLOOKUP($G99,'計算用(別紙5) 指導者'!$C:$N,Q$3,0),""))</f>
        <v/>
      </c>
    </row>
    <row r="100" spans="1:17" s="108" customFormat="1" ht="135" x14ac:dyDescent="0.15">
      <c r="A100" s="452">
        <f t="shared" si="9"/>
        <v>4</v>
      </c>
      <c r="B100" s="282" t="s">
        <v>803</v>
      </c>
      <c r="C100" s="149" t="str">
        <f t="shared" si="10"/>
        <v>9</v>
      </c>
      <c r="D100" s="274">
        <v>9</v>
      </c>
      <c r="E100" s="277" t="str">
        <f t="shared" si="11"/>
        <v/>
      </c>
      <c r="F100" s="116" t="str">
        <f>IFERROR($H$89&amp;"("&amp;VLOOKUP($C100,'計算用(別紙5)区分別指導者'!$C:$G,F$3,0)&amp;")","")</f>
        <v/>
      </c>
      <c r="G100" s="116" t="str">
        <f>IF($F100="","",IFERROR(VLOOKUP($C100,'計算用(別紙5)区分別指導者'!$C:$G,G$3,0),""))</f>
        <v/>
      </c>
      <c r="H100" s="116" t="str">
        <f>IF($F100="","",IFERROR(VLOOKUP($G100,'計算用(別紙5) 指導者'!$C:$N,H$3,0),""))</f>
        <v/>
      </c>
      <c r="I100" s="116" t="str">
        <f>IF($F100="","",IFERROR(VLOOKUP($G100,'計算用(別紙5) 指導者'!$C:$N,I$3,0),""))</f>
        <v/>
      </c>
      <c r="J100" s="116" t="str">
        <f>IF($F100="","",IFERROR(VLOOKUP($G100,'計算用(別紙5) 指導者'!$C:$N,J$3,0),""))</f>
        <v/>
      </c>
      <c r="K100" s="117" t="str">
        <f>IF($F100="","",IFERROR(VLOOKUP($G100,'計算用(別紙5) 指導者'!$C:$N,K$3,0),""))</f>
        <v/>
      </c>
      <c r="L100" s="116" t="str">
        <f>IF($F100="","",IFERROR(VLOOKUP($G100,'計算用(別紙5) 指導者'!$C:$N,L$3,0),""))</f>
        <v/>
      </c>
      <c r="M100" s="116" t="str">
        <f>IF($F100="","",IFERROR(VLOOKUP($G100,'計算用(別紙5) 指導者'!$C:$N,M$3,0),""))</f>
        <v/>
      </c>
      <c r="N100" s="116" t="str">
        <f>IF($F100="","",IFERROR(VLOOKUP($G100,'計算用(別紙5) 指導者'!$C:$N,N$3,0),""))</f>
        <v/>
      </c>
      <c r="O100" s="116" t="str">
        <f>IF($F100="","",IFERROR(VLOOKUP($G100,'計算用(別紙5) 指導者'!$C:$N,O$3,0),""))</f>
        <v/>
      </c>
      <c r="P100" s="116" t="str">
        <f>IF($F100="","",IFERROR(VLOOKUP($G100,'計算用(別紙5) 指導者'!$C:$N,P$3,0),""))</f>
        <v/>
      </c>
      <c r="Q100" s="116" t="str">
        <f>IF($F100="","",IFERROR(VLOOKUP($G100,'計算用(別紙5) 指導者'!$C:$N,Q$3,0),""))</f>
        <v/>
      </c>
    </row>
    <row r="101" spans="1:17" s="108" customFormat="1" ht="135" x14ac:dyDescent="0.15">
      <c r="A101" s="452">
        <f t="shared" si="9"/>
        <v>4</v>
      </c>
      <c r="B101" s="282" t="s">
        <v>803</v>
      </c>
      <c r="C101" s="149" t="str">
        <f t="shared" si="10"/>
        <v>10</v>
      </c>
      <c r="D101" s="274">
        <v>10</v>
      </c>
      <c r="E101" s="277" t="str">
        <f t="shared" si="11"/>
        <v/>
      </c>
      <c r="F101" s="116" t="str">
        <f>IFERROR($H$89&amp;"("&amp;VLOOKUP($C101,'計算用(別紙5)区分別指導者'!$C:$G,F$3,0)&amp;")","")</f>
        <v/>
      </c>
      <c r="G101" s="116" t="str">
        <f>IF($F101="","",IFERROR(VLOOKUP($C101,'計算用(別紙5)区分別指導者'!$C:$G,G$3,0),""))</f>
        <v/>
      </c>
      <c r="H101" s="116" t="str">
        <f>IF($F101="","",IFERROR(VLOOKUP($G101,'計算用(別紙5) 指導者'!$C:$N,H$3,0),""))</f>
        <v/>
      </c>
      <c r="I101" s="116" t="str">
        <f>IF($F101="","",IFERROR(VLOOKUP($G101,'計算用(別紙5) 指導者'!$C:$N,I$3,0),""))</f>
        <v/>
      </c>
      <c r="J101" s="116" t="str">
        <f>IF($F101="","",IFERROR(VLOOKUP($G101,'計算用(別紙5) 指導者'!$C:$N,J$3,0),""))</f>
        <v/>
      </c>
      <c r="K101" s="117" t="str">
        <f>IF($F101="","",IFERROR(VLOOKUP($G101,'計算用(別紙5) 指導者'!$C:$N,K$3,0),""))</f>
        <v/>
      </c>
      <c r="L101" s="116" t="str">
        <f>IF($F101="","",IFERROR(VLOOKUP($G101,'計算用(別紙5) 指導者'!$C:$N,L$3,0),""))</f>
        <v/>
      </c>
      <c r="M101" s="116" t="str">
        <f>IF($F101="","",IFERROR(VLOOKUP($G101,'計算用(別紙5) 指導者'!$C:$N,M$3,0),""))</f>
        <v/>
      </c>
      <c r="N101" s="116" t="str">
        <f>IF($F101="","",IFERROR(VLOOKUP($G101,'計算用(別紙5) 指導者'!$C:$N,N$3,0),""))</f>
        <v/>
      </c>
      <c r="O101" s="116" t="str">
        <f>IF($F101="","",IFERROR(VLOOKUP($G101,'計算用(別紙5) 指導者'!$C:$N,O$3,0),""))</f>
        <v/>
      </c>
      <c r="P101" s="116" t="str">
        <f>IF($F101="","",IFERROR(VLOOKUP($G101,'計算用(別紙5) 指導者'!$C:$N,P$3,0),""))</f>
        <v/>
      </c>
      <c r="Q101" s="116" t="str">
        <f>IF($F101="","",IFERROR(VLOOKUP($G101,'計算用(別紙5) 指導者'!$C:$N,Q$3,0),""))</f>
        <v/>
      </c>
    </row>
    <row r="102" spans="1:17" s="108" customFormat="1" ht="135" x14ac:dyDescent="0.15">
      <c r="A102" s="452">
        <f t="shared" si="9"/>
        <v>4</v>
      </c>
      <c r="B102" s="282" t="s">
        <v>803</v>
      </c>
      <c r="C102" s="149" t="str">
        <f t="shared" si="10"/>
        <v>11</v>
      </c>
      <c r="D102" s="274">
        <v>11</v>
      </c>
      <c r="E102" s="277" t="str">
        <f t="shared" si="11"/>
        <v/>
      </c>
      <c r="F102" s="116" t="str">
        <f>IFERROR($H$89&amp;"("&amp;VLOOKUP($C102,'計算用(別紙5)区分別指導者'!$C:$G,F$3,0)&amp;")","")</f>
        <v/>
      </c>
      <c r="G102" s="116" t="str">
        <f>IF($F102="","",IFERROR(VLOOKUP($C102,'計算用(別紙5)区分別指導者'!$C:$G,G$3,0),""))</f>
        <v/>
      </c>
      <c r="H102" s="116" t="str">
        <f>IF($F102="","",IFERROR(VLOOKUP($G102,'計算用(別紙5) 指導者'!$C:$N,H$3,0),""))</f>
        <v/>
      </c>
      <c r="I102" s="116" t="str">
        <f>IF($F102="","",IFERROR(VLOOKUP($G102,'計算用(別紙5) 指導者'!$C:$N,I$3,0),""))</f>
        <v/>
      </c>
      <c r="J102" s="116" t="str">
        <f>IF($F102="","",IFERROR(VLOOKUP($G102,'計算用(別紙5) 指導者'!$C:$N,J$3,0),""))</f>
        <v/>
      </c>
      <c r="K102" s="117" t="str">
        <f>IF($F102="","",IFERROR(VLOOKUP($G102,'計算用(別紙5) 指導者'!$C:$N,K$3,0),""))</f>
        <v/>
      </c>
      <c r="L102" s="116" t="str">
        <f>IF($F102="","",IFERROR(VLOOKUP($G102,'計算用(別紙5) 指導者'!$C:$N,L$3,0),""))</f>
        <v/>
      </c>
      <c r="M102" s="116" t="str">
        <f>IF($F102="","",IFERROR(VLOOKUP($G102,'計算用(別紙5) 指導者'!$C:$N,M$3,0),""))</f>
        <v/>
      </c>
      <c r="N102" s="116" t="str">
        <f>IF($F102="","",IFERROR(VLOOKUP($G102,'計算用(別紙5) 指導者'!$C:$N,N$3,0),""))</f>
        <v/>
      </c>
      <c r="O102" s="116" t="str">
        <f>IF($F102="","",IFERROR(VLOOKUP($G102,'計算用(別紙5) 指導者'!$C:$N,O$3,0),""))</f>
        <v/>
      </c>
      <c r="P102" s="116" t="str">
        <f>IF($F102="","",IFERROR(VLOOKUP($G102,'計算用(別紙5) 指導者'!$C:$N,P$3,0),""))</f>
        <v/>
      </c>
      <c r="Q102" s="116" t="str">
        <f>IF($F102="","",IFERROR(VLOOKUP($G102,'計算用(別紙5) 指導者'!$C:$N,Q$3,0),""))</f>
        <v/>
      </c>
    </row>
    <row r="103" spans="1:17" s="108" customFormat="1" ht="135" x14ac:dyDescent="0.15">
      <c r="A103" s="452">
        <f t="shared" si="9"/>
        <v>4</v>
      </c>
      <c r="B103" s="282" t="s">
        <v>803</v>
      </c>
      <c r="C103" s="149" t="str">
        <f t="shared" si="10"/>
        <v>12</v>
      </c>
      <c r="D103" s="274">
        <v>12</v>
      </c>
      <c r="E103" s="277" t="str">
        <f t="shared" si="11"/>
        <v/>
      </c>
      <c r="F103" s="116" t="str">
        <f>IFERROR($H$89&amp;"("&amp;VLOOKUP($C103,'計算用(別紙5)区分別指導者'!$C:$G,F$3,0)&amp;")","")</f>
        <v/>
      </c>
      <c r="G103" s="116" t="str">
        <f>IF($F103="","",IFERROR(VLOOKUP($C103,'計算用(別紙5)区分別指導者'!$C:$G,G$3,0),""))</f>
        <v/>
      </c>
      <c r="H103" s="116" t="str">
        <f>IF($F103="","",IFERROR(VLOOKUP($G103,'計算用(別紙5) 指導者'!$C:$N,H$3,0),""))</f>
        <v/>
      </c>
      <c r="I103" s="116" t="str">
        <f>IF($F103="","",IFERROR(VLOOKUP($G103,'計算用(別紙5) 指導者'!$C:$N,I$3,0),""))</f>
        <v/>
      </c>
      <c r="J103" s="116" t="str">
        <f>IF($F103="","",IFERROR(VLOOKUP($G103,'計算用(別紙5) 指導者'!$C:$N,J$3,0),""))</f>
        <v/>
      </c>
      <c r="K103" s="117" t="str">
        <f>IF($F103="","",IFERROR(VLOOKUP($G103,'計算用(別紙5) 指導者'!$C:$N,K$3,0),""))</f>
        <v/>
      </c>
      <c r="L103" s="116" t="str">
        <f>IF($F103="","",IFERROR(VLOOKUP($G103,'計算用(別紙5) 指導者'!$C:$N,L$3,0),""))</f>
        <v/>
      </c>
      <c r="M103" s="116" t="str">
        <f>IF($F103="","",IFERROR(VLOOKUP($G103,'計算用(別紙5) 指導者'!$C:$N,M$3,0),""))</f>
        <v/>
      </c>
      <c r="N103" s="116" t="str">
        <f>IF($F103="","",IFERROR(VLOOKUP($G103,'計算用(別紙5) 指導者'!$C:$N,N$3,0),""))</f>
        <v/>
      </c>
      <c r="O103" s="116" t="str">
        <f>IF($F103="","",IFERROR(VLOOKUP($G103,'計算用(別紙5) 指導者'!$C:$N,O$3,0),""))</f>
        <v/>
      </c>
      <c r="P103" s="116" t="str">
        <f>IF($F103="","",IFERROR(VLOOKUP($G103,'計算用(別紙5) 指導者'!$C:$N,P$3,0),""))</f>
        <v/>
      </c>
      <c r="Q103" s="116" t="str">
        <f>IF($F103="","",IFERROR(VLOOKUP($G103,'計算用(別紙5) 指導者'!$C:$N,Q$3,0),""))</f>
        <v/>
      </c>
    </row>
    <row r="104" spans="1:17" s="108" customFormat="1" ht="135" x14ac:dyDescent="0.15">
      <c r="A104" s="452">
        <f t="shared" si="9"/>
        <v>4</v>
      </c>
      <c r="B104" s="282" t="s">
        <v>803</v>
      </c>
      <c r="C104" s="149" t="str">
        <f t="shared" si="10"/>
        <v>13</v>
      </c>
      <c r="D104" s="274">
        <v>13</v>
      </c>
      <c r="E104" s="277" t="str">
        <f t="shared" si="11"/>
        <v/>
      </c>
      <c r="F104" s="116" t="str">
        <f>IFERROR($H$89&amp;"("&amp;VLOOKUP($C104,'計算用(別紙5)区分別指導者'!$C:$G,F$3,0)&amp;")","")</f>
        <v/>
      </c>
      <c r="G104" s="116" t="str">
        <f>IF($F104="","",IFERROR(VLOOKUP($C104,'計算用(別紙5)区分別指導者'!$C:$G,G$3,0),""))</f>
        <v/>
      </c>
      <c r="H104" s="116" t="str">
        <f>IF($F104="","",IFERROR(VLOOKUP($G104,'計算用(別紙5) 指導者'!$C:$N,H$3,0),""))</f>
        <v/>
      </c>
      <c r="I104" s="116" t="str">
        <f>IF($F104="","",IFERROR(VLOOKUP($G104,'計算用(別紙5) 指導者'!$C:$N,I$3,0),""))</f>
        <v/>
      </c>
      <c r="J104" s="116" t="str">
        <f>IF($F104="","",IFERROR(VLOOKUP($G104,'計算用(別紙5) 指導者'!$C:$N,J$3,0),""))</f>
        <v/>
      </c>
      <c r="K104" s="117" t="str">
        <f>IF($F104="","",IFERROR(VLOOKUP($G104,'計算用(別紙5) 指導者'!$C:$N,K$3,0),""))</f>
        <v/>
      </c>
      <c r="L104" s="116" t="str">
        <f>IF($F104="","",IFERROR(VLOOKUP($G104,'計算用(別紙5) 指導者'!$C:$N,L$3,0),""))</f>
        <v/>
      </c>
      <c r="M104" s="116" t="str">
        <f>IF($F104="","",IFERROR(VLOOKUP($G104,'計算用(別紙5) 指導者'!$C:$N,M$3,0),""))</f>
        <v/>
      </c>
      <c r="N104" s="116" t="str">
        <f>IF($F104="","",IFERROR(VLOOKUP($G104,'計算用(別紙5) 指導者'!$C:$N,N$3,0),""))</f>
        <v/>
      </c>
      <c r="O104" s="116" t="str">
        <f>IF($F104="","",IFERROR(VLOOKUP($G104,'計算用(別紙5) 指導者'!$C:$N,O$3,0),""))</f>
        <v/>
      </c>
      <c r="P104" s="116" t="str">
        <f>IF($F104="","",IFERROR(VLOOKUP($G104,'計算用(別紙5) 指導者'!$C:$N,P$3,0),""))</f>
        <v/>
      </c>
      <c r="Q104" s="116" t="str">
        <f>IF($F104="","",IFERROR(VLOOKUP($G104,'計算用(別紙5) 指導者'!$C:$N,Q$3,0),""))</f>
        <v/>
      </c>
    </row>
    <row r="105" spans="1:17" s="108" customFormat="1" ht="135" x14ac:dyDescent="0.15">
      <c r="A105" s="452">
        <f t="shared" si="9"/>
        <v>4</v>
      </c>
      <c r="B105" s="282" t="s">
        <v>803</v>
      </c>
      <c r="C105" s="149" t="str">
        <f t="shared" si="10"/>
        <v>14</v>
      </c>
      <c r="D105" s="274">
        <v>14</v>
      </c>
      <c r="E105" s="277" t="str">
        <f t="shared" si="11"/>
        <v/>
      </c>
      <c r="F105" s="116" t="str">
        <f>IFERROR($H$89&amp;"("&amp;VLOOKUP($C105,'計算用(別紙5)区分別指導者'!$C:$G,F$3,0)&amp;")","")</f>
        <v/>
      </c>
      <c r="G105" s="116" t="str">
        <f>IF($F105="","",IFERROR(VLOOKUP($C105,'計算用(別紙5)区分別指導者'!$C:$G,G$3,0),""))</f>
        <v/>
      </c>
      <c r="H105" s="116" t="str">
        <f>IF($F105="","",IFERROR(VLOOKUP($G105,'計算用(別紙5) 指導者'!$C:$N,H$3,0),""))</f>
        <v/>
      </c>
      <c r="I105" s="116" t="str">
        <f>IF($F105="","",IFERROR(VLOOKUP($G105,'計算用(別紙5) 指導者'!$C:$N,I$3,0),""))</f>
        <v/>
      </c>
      <c r="J105" s="116" t="str">
        <f>IF($F105="","",IFERROR(VLOOKUP($G105,'計算用(別紙5) 指導者'!$C:$N,J$3,0),""))</f>
        <v/>
      </c>
      <c r="K105" s="117" t="str">
        <f>IF($F105="","",IFERROR(VLOOKUP($G105,'計算用(別紙5) 指導者'!$C:$N,K$3,0),""))</f>
        <v/>
      </c>
      <c r="L105" s="116" t="str">
        <f>IF($F105="","",IFERROR(VLOOKUP($G105,'計算用(別紙5) 指導者'!$C:$N,L$3,0),""))</f>
        <v/>
      </c>
      <c r="M105" s="116" t="str">
        <f>IF($F105="","",IFERROR(VLOOKUP($G105,'計算用(別紙5) 指導者'!$C:$N,M$3,0),""))</f>
        <v/>
      </c>
      <c r="N105" s="116" t="str">
        <f>IF($F105="","",IFERROR(VLOOKUP($G105,'計算用(別紙5) 指導者'!$C:$N,N$3,0),""))</f>
        <v/>
      </c>
      <c r="O105" s="116" t="str">
        <f>IF($F105="","",IFERROR(VLOOKUP($G105,'計算用(別紙5) 指導者'!$C:$N,O$3,0),""))</f>
        <v/>
      </c>
      <c r="P105" s="116" t="str">
        <f>IF($F105="","",IFERROR(VLOOKUP($G105,'計算用(別紙5) 指導者'!$C:$N,P$3,0),""))</f>
        <v/>
      </c>
      <c r="Q105" s="116" t="str">
        <f>IF($F105="","",IFERROR(VLOOKUP($G105,'計算用(別紙5) 指導者'!$C:$N,Q$3,0),""))</f>
        <v/>
      </c>
    </row>
    <row r="106" spans="1:17" s="108" customFormat="1" ht="135" x14ac:dyDescent="0.15">
      <c r="A106" s="452">
        <f t="shared" si="9"/>
        <v>4</v>
      </c>
      <c r="B106" s="282" t="s">
        <v>803</v>
      </c>
      <c r="C106" s="149" t="str">
        <f t="shared" si="10"/>
        <v>15</v>
      </c>
      <c r="D106" s="274">
        <v>15</v>
      </c>
      <c r="E106" s="277" t="str">
        <f t="shared" si="11"/>
        <v/>
      </c>
      <c r="F106" s="116" t="str">
        <f>IFERROR($H$89&amp;"("&amp;VLOOKUP($C106,'計算用(別紙5)区分別指導者'!$C:$G,F$3,0)&amp;")","")</f>
        <v/>
      </c>
      <c r="G106" s="116" t="str">
        <f>IF($F106="","",IFERROR(VLOOKUP($C106,'計算用(別紙5)区分別指導者'!$C:$G,G$3,0),""))</f>
        <v/>
      </c>
      <c r="H106" s="116" t="str">
        <f>IF($F106="","",IFERROR(VLOOKUP($G106,'計算用(別紙5) 指導者'!$C:$N,H$3,0),""))</f>
        <v/>
      </c>
      <c r="I106" s="116" t="str">
        <f>IF($F106="","",IFERROR(VLOOKUP($G106,'計算用(別紙5) 指導者'!$C:$N,I$3,0),""))</f>
        <v/>
      </c>
      <c r="J106" s="116" t="str">
        <f>IF($F106="","",IFERROR(VLOOKUP($G106,'計算用(別紙5) 指導者'!$C:$N,J$3,0),""))</f>
        <v/>
      </c>
      <c r="K106" s="117" t="str">
        <f>IF($F106="","",IFERROR(VLOOKUP($G106,'計算用(別紙5) 指導者'!$C:$N,K$3,0),""))</f>
        <v/>
      </c>
      <c r="L106" s="116" t="str">
        <f>IF($F106="","",IFERROR(VLOOKUP($G106,'計算用(別紙5) 指導者'!$C:$N,L$3,0),""))</f>
        <v/>
      </c>
      <c r="M106" s="116" t="str">
        <f>IF($F106="","",IFERROR(VLOOKUP($G106,'計算用(別紙5) 指導者'!$C:$N,M$3,0),""))</f>
        <v/>
      </c>
      <c r="N106" s="116" t="str">
        <f>IF($F106="","",IFERROR(VLOOKUP($G106,'計算用(別紙5) 指導者'!$C:$N,N$3,0),""))</f>
        <v/>
      </c>
      <c r="O106" s="116" t="str">
        <f>IF($F106="","",IFERROR(VLOOKUP($G106,'計算用(別紙5) 指導者'!$C:$N,O$3,0),""))</f>
        <v/>
      </c>
      <c r="P106" s="116" t="str">
        <f>IF($F106="","",IFERROR(VLOOKUP($G106,'計算用(別紙5) 指導者'!$C:$N,P$3,0),""))</f>
        <v/>
      </c>
      <c r="Q106" s="116" t="str">
        <f>IF($F106="","",IFERROR(VLOOKUP($G106,'計算用(別紙5) 指導者'!$C:$N,Q$3,0),""))</f>
        <v/>
      </c>
    </row>
    <row r="107" spans="1:17" s="108" customFormat="1" ht="135" x14ac:dyDescent="0.15">
      <c r="A107" s="452">
        <f t="shared" si="9"/>
        <v>4</v>
      </c>
      <c r="B107" s="282" t="s">
        <v>803</v>
      </c>
      <c r="C107" s="149" t="str">
        <f t="shared" si="10"/>
        <v>16</v>
      </c>
      <c r="D107" s="274">
        <v>16</v>
      </c>
      <c r="E107" s="277" t="str">
        <f t="shared" si="11"/>
        <v/>
      </c>
      <c r="F107" s="116" t="str">
        <f>IFERROR($H$89&amp;"("&amp;VLOOKUP($C107,'計算用(別紙5)区分別指導者'!$C:$G,F$3,0)&amp;")","")</f>
        <v/>
      </c>
      <c r="G107" s="116" t="str">
        <f>IF($F107="","",IFERROR(VLOOKUP($C107,'計算用(別紙5)区分別指導者'!$C:$G,G$3,0),""))</f>
        <v/>
      </c>
      <c r="H107" s="116" t="str">
        <f>IF($F107="","",IFERROR(VLOOKUP($G107,'計算用(別紙5) 指導者'!$C:$N,H$3,0),""))</f>
        <v/>
      </c>
      <c r="I107" s="116" t="str">
        <f>IF($F107="","",IFERROR(VLOOKUP($G107,'計算用(別紙5) 指導者'!$C:$N,I$3,0),""))</f>
        <v/>
      </c>
      <c r="J107" s="116" t="str">
        <f>IF($F107="","",IFERROR(VLOOKUP($G107,'計算用(別紙5) 指導者'!$C:$N,J$3,0),""))</f>
        <v/>
      </c>
      <c r="K107" s="117" t="str">
        <f>IF($F107="","",IFERROR(VLOOKUP($G107,'計算用(別紙5) 指導者'!$C:$N,K$3,0),""))</f>
        <v/>
      </c>
      <c r="L107" s="116" t="str">
        <f>IF($F107="","",IFERROR(VLOOKUP($G107,'計算用(別紙5) 指導者'!$C:$N,L$3,0),""))</f>
        <v/>
      </c>
      <c r="M107" s="116" t="str">
        <f>IF($F107="","",IFERROR(VLOOKUP($G107,'計算用(別紙5) 指導者'!$C:$N,M$3,0),""))</f>
        <v/>
      </c>
      <c r="N107" s="116" t="str">
        <f>IF($F107="","",IFERROR(VLOOKUP($G107,'計算用(別紙5) 指導者'!$C:$N,N$3,0),""))</f>
        <v/>
      </c>
      <c r="O107" s="116" t="str">
        <f>IF($F107="","",IFERROR(VLOOKUP($G107,'計算用(別紙5) 指導者'!$C:$N,O$3,0),""))</f>
        <v/>
      </c>
      <c r="P107" s="116" t="str">
        <f>IF($F107="","",IFERROR(VLOOKUP($G107,'計算用(別紙5) 指導者'!$C:$N,P$3,0),""))</f>
        <v/>
      </c>
      <c r="Q107" s="116" t="str">
        <f>IF($F107="","",IFERROR(VLOOKUP($G107,'計算用(別紙5) 指導者'!$C:$N,Q$3,0),""))</f>
        <v/>
      </c>
    </row>
    <row r="108" spans="1:17" s="108" customFormat="1" ht="135" x14ac:dyDescent="0.15">
      <c r="A108" s="452">
        <f t="shared" si="9"/>
        <v>4</v>
      </c>
      <c r="B108" s="282" t="s">
        <v>803</v>
      </c>
      <c r="C108" s="149" t="str">
        <f t="shared" si="10"/>
        <v>17</v>
      </c>
      <c r="D108" s="274">
        <v>17</v>
      </c>
      <c r="E108" s="277" t="str">
        <f t="shared" si="11"/>
        <v/>
      </c>
      <c r="F108" s="116" t="str">
        <f>IFERROR($H$89&amp;"("&amp;VLOOKUP($C108,'計算用(別紙5)区分別指導者'!$C:$G,F$3,0)&amp;")","")</f>
        <v/>
      </c>
      <c r="G108" s="116" t="str">
        <f>IF($F108="","",IFERROR(VLOOKUP($C108,'計算用(別紙5)区分別指導者'!$C:$G,G$3,0),""))</f>
        <v/>
      </c>
      <c r="H108" s="116" t="str">
        <f>IF($F108="","",IFERROR(VLOOKUP($G108,'計算用(別紙5) 指導者'!$C:$N,H$3,0),""))</f>
        <v/>
      </c>
      <c r="I108" s="116" t="str">
        <f>IF($F108="","",IFERROR(VLOOKUP($G108,'計算用(別紙5) 指導者'!$C:$N,I$3,0),""))</f>
        <v/>
      </c>
      <c r="J108" s="116" t="str">
        <f>IF($F108="","",IFERROR(VLOOKUP($G108,'計算用(別紙5) 指導者'!$C:$N,J$3,0),""))</f>
        <v/>
      </c>
      <c r="K108" s="117" t="str">
        <f>IF($F108="","",IFERROR(VLOOKUP($G108,'計算用(別紙5) 指導者'!$C:$N,K$3,0),""))</f>
        <v/>
      </c>
      <c r="L108" s="116" t="str">
        <f>IF($F108="","",IFERROR(VLOOKUP($G108,'計算用(別紙5) 指導者'!$C:$N,L$3,0),""))</f>
        <v/>
      </c>
      <c r="M108" s="116" t="str">
        <f>IF($F108="","",IFERROR(VLOOKUP($G108,'計算用(別紙5) 指導者'!$C:$N,M$3,0),""))</f>
        <v/>
      </c>
      <c r="N108" s="116" t="str">
        <f>IF($F108="","",IFERROR(VLOOKUP($G108,'計算用(別紙5) 指導者'!$C:$N,N$3,0),""))</f>
        <v/>
      </c>
      <c r="O108" s="116" t="str">
        <f>IF($F108="","",IFERROR(VLOOKUP($G108,'計算用(別紙5) 指導者'!$C:$N,O$3,0),""))</f>
        <v/>
      </c>
      <c r="P108" s="116" t="str">
        <f>IF($F108="","",IFERROR(VLOOKUP($G108,'計算用(別紙5) 指導者'!$C:$N,P$3,0),""))</f>
        <v/>
      </c>
      <c r="Q108" s="116" t="str">
        <f>IF($F108="","",IFERROR(VLOOKUP($G108,'計算用(別紙5) 指導者'!$C:$N,Q$3,0),""))</f>
        <v/>
      </c>
    </row>
    <row r="109" spans="1:17" s="108" customFormat="1" ht="135" x14ac:dyDescent="0.15">
      <c r="A109" s="452">
        <f t="shared" si="9"/>
        <v>4</v>
      </c>
      <c r="B109" s="282" t="s">
        <v>803</v>
      </c>
      <c r="C109" s="149" t="str">
        <f t="shared" si="10"/>
        <v>18</v>
      </c>
      <c r="D109" s="274">
        <v>18</v>
      </c>
      <c r="E109" s="277" t="str">
        <f t="shared" si="11"/>
        <v/>
      </c>
      <c r="F109" s="116" t="str">
        <f>IFERROR($H$89&amp;"("&amp;VLOOKUP($C109,'計算用(別紙5)区分別指導者'!$C:$G,F$3,0)&amp;")","")</f>
        <v/>
      </c>
      <c r="G109" s="116" t="str">
        <f>IF($F109="","",IFERROR(VLOOKUP($C109,'計算用(別紙5)区分別指導者'!$C:$G,G$3,0),""))</f>
        <v/>
      </c>
      <c r="H109" s="116" t="str">
        <f>IF($F109="","",IFERROR(VLOOKUP($G109,'計算用(別紙5) 指導者'!$C:$N,H$3,0),""))</f>
        <v/>
      </c>
      <c r="I109" s="116" t="str">
        <f>IF($F109="","",IFERROR(VLOOKUP($G109,'計算用(別紙5) 指導者'!$C:$N,I$3,0),""))</f>
        <v/>
      </c>
      <c r="J109" s="116" t="str">
        <f>IF($F109="","",IFERROR(VLOOKUP($G109,'計算用(別紙5) 指導者'!$C:$N,J$3,0),""))</f>
        <v/>
      </c>
      <c r="K109" s="117" t="str">
        <f>IF($F109="","",IFERROR(VLOOKUP($G109,'計算用(別紙5) 指導者'!$C:$N,K$3,0),""))</f>
        <v/>
      </c>
      <c r="L109" s="116" t="str">
        <f>IF($F109="","",IFERROR(VLOOKUP($G109,'計算用(別紙5) 指導者'!$C:$N,L$3,0),""))</f>
        <v/>
      </c>
      <c r="M109" s="116" t="str">
        <f>IF($F109="","",IFERROR(VLOOKUP($G109,'計算用(別紙5) 指導者'!$C:$N,M$3,0),""))</f>
        <v/>
      </c>
      <c r="N109" s="116" t="str">
        <f>IF($F109="","",IFERROR(VLOOKUP($G109,'計算用(別紙5) 指導者'!$C:$N,N$3,0),""))</f>
        <v/>
      </c>
      <c r="O109" s="116" t="str">
        <f>IF($F109="","",IFERROR(VLOOKUP($G109,'計算用(別紙5) 指導者'!$C:$N,O$3,0),""))</f>
        <v/>
      </c>
      <c r="P109" s="116" t="str">
        <f>IF($F109="","",IFERROR(VLOOKUP($G109,'計算用(別紙5) 指導者'!$C:$N,P$3,0),""))</f>
        <v/>
      </c>
      <c r="Q109" s="116" t="str">
        <f>IF($F109="","",IFERROR(VLOOKUP($G109,'計算用(別紙5) 指導者'!$C:$N,Q$3,0),""))</f>
        <v/>
      </c>
    </row>
    <row r="110" spans="1:17" s="108" customFormat="1" ht="135" x14ac:dyDescent="0.15">
      <c r="A110" s="452">
        <f t="shared" si="9"/>
        <v>4</v>
      </c>
      <c r="B110" s="282" t="s">
        <v>803</v>
      </c>
      <c r="C110" s="149" t="str">
        <f t="shared" si="10"/>
        <v>19</v>
      </c>
      <c r="D110" s="274">
        <v>19</v>
      </c>
      <c r="E110" s="277" t="str">
        <f t="shared" si="11"/>
        <v/>
      </c>
      <c r="F110" s="116" t="str">
        <f>IFERROR($H$89&amp;"("&amp;VLOOKUP($C110,'計算用(別紙5)区分別指導者'!$C:$G,F$3,0)&amp;")","")</f>
        <v/>
      </c>
      <c r="G110" s="116" t="str">
        <f>IF($F110="","",IFERROR(VLOOKUP($C110,'計算用(別紙5)区分別指導者'!$C:$G,G$3,0),""))</f>
        <v/>
      </c>
      <c r="H110" s="116" t="str">
        <f>IF($F110="","",IFERROR(VLOOKUP($G110,'計算用(別紙5) 指導者'!$C:$N,H$3,0),""))</f>
        <v/>
      </c>
      <c r="I110" s="116" t="str">
        <f>IF($F110="","",IFERROR(VLOOKUP($G110,'計算用(別紙5) 指導者'!$C:$N,I$3,0),""))</f>
        <v/>
      </c>
      <c r="J110" s="116" t="str">
        <f>IF($F110="","",IFERROR(VLOOKUP($G110,'計算用(別紙5) 指導者'!$C:$N,J$3,0),""))</f>
        <v/>
      </c>
      <c r="K110" s="117" t="str">
        <f>IF($F110="","",IFERROR(VLOOKUP($G110,'計算用(別紙5) 指導者'!$C:$N,K$3,0),""))</f>
        <v/>
      </c>
      <c r="L110" s="116" t="str">
        <f>IF($F110="","",IFERROR(VLOOKUP($G110,'計算用(別紙5) 指導者'!$C:$N,L$3,0),""))</f>
        <v/>
      </c>
      <c r="M110" s="116" t="str">
        <f>IF($F110="","",IFERROR(VLOOKUP($G110,'計算用(別紙5) 指導者'!$C:$N,M$3,0),""))</f>
        <v/>
      </c>
      <c r="N110" s="116" t="str">
        <f>IF($F110="","",IFERROR(VLOOKUP($G110,'計算用(別紙5) 指導者'!$C:$N,N$3,0),""))</f>
        <v/>
      </c>
      <c r="O110" s="116" t="str">
        <f>IF($F110="","",IFERROR(VLOOKUP($G110,'計算用(別紙5) 指導者'!$C:$N,O$3,0),""))</f>
        <v/>
      </c>
      <c r="P110" s="116" t="str">
        <f>IF($F110="","",IFERROR(VLOOKUP($G110,'計算用(別紙5) 指導者'!$C:$N,P$3,0),""))</f>
        <v/>
      </c>
      <c r="Q110" s="116" t="str">
        <f>IF($F110="","",IFERROR(VLOOKUP($G110,'計算用(別紙5) 指導者'!$C:$N,Q$3,0),""))</f>
        <v/>
      </c>
    </row>
    <row r="111" spans="1:17" s="108" customFormat="1" ht="135" x14ac:dyDescent="0.15">
      <c r="A111" s="452">
        <f t="shared" si="9"/>
        <v>4</v>
      </c>
      <c r="B111" s="282" t="s">
        <v>803</v>
      </c>
      <c r="C111" s="149" t="str">
        <f t="shared" si="10"/>
        <v>20</v>
      </c>
      <c r="D111" s="274">
        <v>20</v>
      </c>
      <c r="E111" s="277" t="str">
        <f t="shared" si="11"/>
        <v/>
      </c>
      <c r="F111" s="116" t="str">
        <f>IFERROR($H$89&amp;"("&amp;VLOOKUP($C111,'計算用(別紙5)区分別指導者'!$C:$G,F$3,0)&amp;")","")</f>
        <v/>
      </c>
      <c r="G111" s="116" t="str">
        <f>IF($F111="","",IFERROR(VLOOKUP($C111,'計算用(別紙5)区分別指導者'!$C:$G,G$3,0),""))</f>
        <v/>
      </c>
      <c r="H111" s="116" t="str">
        <f>IF($F111="","",IFERROR(VLOOKUP($G111,'計算用(別紙5) 指導者'!$C:$N,H$3,0),""))</f>
        <v/>
      </c>
      <c r="I111" s="116" t="str">
        <f>IF($F111="","",IFERROR(VLOOKUP($G111,'計算用(別紙5) 指導者'!$C:$N,I$3,0),""))</f>
        <v/>
      </c>
      <c r="J111" s="116" t="str">
        <f>IF($F111="","",IFERROR(VLOOKUP($G111,'計算用(別紙5) 指導者'!$C:$N,J$3,0),""))</f>
        <v/>
      </c>
      <c r="K111" s="117" t="str">
        <f>IF($F111="","",IFERROR(VLOOKUP($G111,'計算用(別紙5) 指導者'!$C:$N,K$3,0),""))</f>
        <v/>
      </c>
      <c r="L111" s="116" t="str">
        <f>IF($F111="","",IFERROR(VLOOKUP($G111,'計算用(別紙5) 指導者'!$C:$N,L$3,0),""))</f>
        <v/>
      </c>
      <c r="M111" s="116" t="str">
        <f>IF($F111="","",IFERROR(VLOOKUP($G111,'計算用(別紙5) 指導者'!$C:$N,M$3,0),""))</f>
        <v/>
      </c>
      <c r="N111" s="116" t="str">
        <f>IF($F111="","",IFERROR(VLOOKUP($G111,'計算用(別紙5) 指導者'!$C:$N,N$3,0),""))</f>
        <v/>
      </c>
      <c r="O111" s="116" t="str">
        <f>IF($F111="","",IFERROR(VLOOKUP($G111,'計算用(別紙5) 指導者'!$C:$N,O$3,0),""))</f>
        <v/>
      </c>
      <c r="P111" s="116" t="str">
        <f>IF($F111="","",IFERROR(VLOOKUP($G111,'計算用(別紙5) 指導者'!$C:$N,P$3,0),""))</f>
        <v/>
      </c>
      <c r="Q111" s="116" t="str">
        <f>IF($F111="","",IFERROR(VLOOKUP($G111,'計算用(別紙5) 指導者'!$C:$N,Q$3,0),""))</f>
        <v/>
      </c>
    </row>
    <row r="112" spans="1:17" s="267" customFormat="1" ht="18.75" x14ac:dyDescent="0.15">
      <c r="A112" s="449">
        <v>5</v>
      </c>
      <c r="C112" s="268"/>
      <c r="D112" s="274"/>
      <c r="E112" s="133"/>
      <c r="K112" s="290"/>
      <c r="P112" s="895">
        <f>'【入力】別紙2-2'!$E$8</f>
        <v>0</v>
      </c>
      <c r="Q112" s="895"/>
    </row>
    <row r="113" spans="1:17" s="285" customFormat="1" ht="18.75" x14ac:dyDescent="0.2">
      <c r="A113" s="450">
        <f>A112</f>
        <v>5</v>
      </c>
      <c r="B113" s="281"/>
      <c r="C113" s="283"/>
      <c r="D113" s="284"/>
      <c r="E113" s="896" t="s">
        <v>463</v>
      </c>
      <c r="F113" s="896"/>
      <c r="G113" s="896"/>
      <c r="H113" s="896"/>
      <c r="I113" s="896"/>
      <c r="J113" s="896"/>
      <c r="K113" s="896"/>
      <c r="L113" s="896"/>
      <c r="M113" s="896"/>
      <c r="N113" s="896"/>
      <c r="O113" s="897"/>
      <c r="P113" s="897"/>
      <c r="Q113" s="897"/>
    </row>
    <row r="114" spans="1:17" s="48" customFormat="1" ht="18.75" x14ac:dyDescent="0.2">
      <c r="A114" s="451">
        <f>A113</f>
        <v>5</v>
      </c>
      <c r="B114" s="271"/>
      <c r="C114" s="147"/>
      <c r="D114" s="275"/>
      <c r="E114" s="896"/>
      <c r="F114" s="896"/>
      <c r="G114" s="896"/>
      <c r="H114" s="896"/>
      <c r="I114" s="896"/>
      <c r="J114" s="896"/>
      <c r="K114" s="896"/>
      <c r="L114" s="896"/>
      <c r="M114" s="896"/>
      <c r="N114" s="896"/>
      <c r="O114" s="898" t="s">
        <v>243</v>
      </c>
      <c r="P114" s="898"/>
      <c r="Q114" s="898"/>
    </row>
    <row r="115" spans="1:17" s="48" customFormat="1" ht="18.75" x14ac:dyDescent="0.15">
      <c r="A115" s="451">
        <f t="shared" ref="A115:A138" si="12">A114</f>
        <v>5</v>
      </c>
      <c r="B115" s="271"/>
      <c r="C115" s="147"/>
      <c r="D115" s="275"/>
      <c r="E115" s="275"/>
      <c r="F115" s="113"/>
      <c r="G115" s="113"/>
      <c r="H115" s="113"/>
      <c r="I115" s="113"/>
      <c r="J115" s="113"/>
      <c r="K115" s="114"/>
      <c r="L115" s="113"/>
      <c r="M115" s="113"/>
      <c r="N115" s="113"/>
      <c r="O115" s="113"/>
      <c r="P115" s="113"/>
      <c r="Q115" s="269"/>
    </row>
    <row r="116" spans="1:17" s="48" customFormat="1" ht="18.75" x14ac:dyDescent="0.2">
      <c r="A116" s="451">
        <f t="shared" si="12"/>
        <v>5</v>
      </c>
      <c r="B116" s="271"/>
      <c r="C116" s="147"/>
      <c r="D116" s="275"/>
      <c r="E116" s="892" t="s">
        <v>464</v>
      </c>
      <c r="F116" s="892"/>
      <c r="G116" s="892"/>
      <c r="H116" s="893" t="str">
        <f>IF(IFERROR(VLOOKUP($A113,'計算用(別紙2-2)区分'!$A:$E,4,0),"")="","",VLOOKUP($A113,'計算用(別紙2-2)区分'!$A:$E,4,0))</f>
        <v/>
      </c>
      <c r="I116" s="893"/>
      <c r="J116" s="893"/>
      <c r="K116" s="893"/>
      <c r="L116" s="893"/>
      <c r="M116" s="893"/>
      <c r="N116" s="893"/>
      <c r="O116" s="270"/>
      <c r="P116" s="270"/>
      <c r="Q116" s="270"/>
    </row>
    <row r="117" spans="1:17" s="48" customFormat="1" ht="18.75" x14ac:dyDescent="0.15">
      <c r="A117" s="451">
        <f t="shared" si="12"/>
        <v>5</v>
      </c>
      <c r="B117" s="271"/>
      <c r="C117" s="147"/>
      <c r="D117" s="275"/>
      <c r="E117" s="275"/>
      <c r="F117" s="894"/>
      <c r="G117" s="894"/>
      <c r="H117" s="894"/>
      <c r="I117" s="894"/>
      <c r="J117" s="894"/>
      <c r="K117" s="894"/>
      <c r="L117" s="894"/>
      <c r="M117" s="894"/>
      <c r="N117" s="894"/>
      <c r="O117" s="280"/>
      <c r="P117" s="280"/>
      <c r="Q117" s="280"/>
    </row>
    <row r="118" spans="1:17" s="42" customFormat="1" ht="57" x14ac:dyDescent="0.15">
      <c r="A118" s="451">
        <f t="shared" si="12"/>
        <v>5</v>
      </c>
      <c r="B118" s="271"/>
      <c r="C118" s="148"/>
      <c r="D118" s="276"/>
      <c r="E118" s="278"/>
      <c r="F118" s="115" t="s">
        <v>488</v>
      </c>
      <c r="G118" s="115" t="s">
        <v>465</v>
      </c>
      <c r="H118" s="115" t="s">
        <v>466</v>
      </c>
      <c r="I118" s="115" t="s">
        <v>484</v>
      </c>
      <c r="J118" s="115" t="s">
        <v>467</v>
      </c>
      <c r="K118" s="115" t="s">
        <v>468</v>
      </c>
      <c r="L118" s="115" t="s">
        <v>485</v>
      </c>
      <c r="M118" s="115" t="s">
        <v>486</v>
      </c>
      <c r="N118" s="115" t="s">
        <v>487</v>
      </c>
      <c r="O118" s="115" t="s">
        <v>742</v>
      </c>
      <c r="P118" s="115" t="s">
        <v>469</v>
      </c>
      <c r="Q118" s="115" t="s">
        <v>470</v>
      </c>
    </row>
    <row r="119" spans="1:17" s="108" customFormat="1" ht="135" x14ac:dyDescent="0.15">
      <c r="A119" s="452">
        <f t="shared" si="12"/>
        <v>5</v>
      </c>
      <c r="B119" s="282" t="s">
        <v>803</v>
      </c>
      <c r="C119" s="149" t="str">
        <f>$H$116&amp;D119</f>
        <v>1</v>
      </c>
      <c r="D119" s="274">
        <v>1</v>
      </c>
      <c r="E119" s="277" t="str">
        <f>IF(F119&lt;&gt;"",D119,"")</f>
        <v/>
      </c>
      <c r="F119" s="116" t="str">
        <f>IFERROR($H$116&amp;"("&amp;VLOOKUP($C119,'計算用(別紙5)区分別指導者'!$C:$G,F$3,0)&amp;")","")</f>
        <v/>
      </c>
      <c r="G119" s="116" t="str">
        <f>IF($F119="","",IFERROR(VLOOKUP($C119,'計算用(別紙5)区分別指導者'!$C:$G,G$3,0),""))</f>
        <v/>
      </c>
      <c r="H119" s="116" t="str">
        <f>IF($F119="","",IFERROR(VLOOKUP($G119,'計算用(別紙5) 指導者'!$C:$N,H$3,0),""))</f>
        <v/>
      </c>
      <c r="I119" s="116" t="str">
        <f>IF($F119="","",IFERROR(VLOOKUP($G119,'計算用(別紙5) 指導者'!$C:$N,I$3,0),""))</f>
        <v/>
      </c>
      <c r="J119" s="116" t="str">
        <f>IF($F119="","",IFERROR(VLOOKUP($G119,'計算用(別紙5) 指導者'!$C:$N,J$3,0),""))</f>
        <v/>
      </c>
      <c r="K119" s="117" t="str">
        <f>IF($F119="","",IFERROR(VLOOKUP($G119,'計算用(別紙5) 指導者'!$C:$N,K$3,0),""))</f>
        <v/>
      </c>
      <c r="L119" s="116" t="str">
        <f>IF($F119="","",IFERROR(VLOOKUP($G119,'計算用(別紙5) 指導者'!$C:$N,L$3,0),""))</f>
        <v/>
      </c>
      <c r="M119" s="116" t="str">
        <f>IF($F119="","",IFERROR(VLOOKUP($G119,'計算用(別紙5) 指導者'!$C:$N,M$3,0),""))</f>
        <v/>
      </c>
      <c r="N119" s="116" t="str">
        <f>IF($F119="","",IFERROR(VLOOKUP($G119,'計算用(別紙5) 指導者'!$C:$N,N$3,0),""))</f>
        <v/>
      </c>
      <c r="O119" s="116" t="str">
        <f>IF($F119="","",IFERROR(VLOOKUP($G119,'計算用(別紙5) 指導者'!$C:$N,O$3,0),""))</f>
        <v/>
      </c>
      <c r="P119" s="116" t="str">
        <f>IF($F119="","",IFERROR(VLOOKUP($G119,'計算用(別紙5) 指導者'!$C:$N,P$3,0),""))</f>
        <v/>
      </c>
      <c r="Q119" s="116" t="str">
        <f>IF($F119="","",IFERROR(VLOOKUP($G119,'計算用(別紙5) 指導者'!$C:$N,Q$3,0),""))</f>
        <v/>
      </c>
    </row>
    <row r="120" spans="1:17" s="108" customFormat="1" ht="135" x14ac:dyDescent="0.15">
      <c r="A120" s="452">
        <f t="shared" si="12"/>
        <v>5</v>
      </c>
      <c r="B120" s="282" t="s">
        <v>803</v>
      </c>
      <c r="C120" s="149" t="str">
        <f t="shared" ref="C120:C138" si="13">$H$116&amp;D120</f>
        <v>2</v>
      </c>
      <c r="D120" s="274">
        <v>2</v>
      </c>
      <c r="E120" s="277" t="str">
        <f t="shared" ref="E120:E138" si="14">IF(F120&lt;&gt;"",D120,"")</f>
        <v/>
      </c>
      <c r="F120" s="116" t="str">
        <f>IFERROR($H$116&amp;"("&amp;VLOOKUP($C120,'計算用(別紙5)区分別指導者'!$C:$G,F$3,0)&amp;")","")</f>
        <v/>
      </c>
      <c r="G120" s="116" t="str">
        <f>IF($F120="","",IFERROR(VLOOKUP($C120,'計算用(別紙5)区分別指導者'!$C:$G,G$3,0),""))</f>
        <v/>
      </c>
      <c r="H120" s="116" t="str">
        <f>IF($F120="","",IFERROR(VLOOKUP($G120,'計算用(別紙5) 指導者'!$C:$N,H$3,0),""))</f>
        <v/>
      </c>
      <c r="I120" s="116" t="str">
        <f>IF($F120="","",IFERROR(VLOOKUP($G120,'計算用(別紙5) 指導者'!$C:$N,I$3,0),""))</f>
        <v/>
      </c>
      <c r="J120" s="116" t="str">
        <f>IF($F120="","",IFERROR(VLOOKUP($G120,'計算用(別紙5) 指導者'!$C:$N,J$3,0),""))</f>
        <v/>
      </c>
      <c r="K120" s="117" t="str">
        <f>IF($F120="","",IFERROR(VLOOKUP($G120,'計算用(別紙5) 指導者'!$C:$N,K$3,0),""))</f>
        <v/>
      </c>
      <c r="L120" s="116" t="str">
        <f>IF($F120="","",IFERROR(VLOOKUP($G120,'計算用(別紙5) 指導者'!$C:$N,L$3,0),""))</f>
        <v/>
      </c>
      <c r="M120" s="116" t="str">
        <f>IF($F120="","",IFERROR(VLOOKUP($G120,'計算用(別紙5) 指導者'!$C:$N,M$3,0),""))</f>
        <v/>
      </c>
      <c r="N120" s="116" t="str">
        <f>IF($F120="","",IFERROR(VLOOKUP($G120,'計算用(別紙5) 指導者'!$C:$N,N$3,0),""))</f>
        <v/>
      </c>
      <c r="O120" s="116" t="str">
        <f>IF($F120="","",IFERROR(VLOOKUP($G120,'計算用(別紙5) 指導者'!$C:$N,O$3,0),""))</f>
        <v/>
      </c>
      <c r="P120" s="116" t="str">
        <f>IF($F120="","",IFERROR(VLOOKUP($G120,'計算用(別紙5) 指導者'!$C:$N,P$3,0),""))</f>
        <v/>
      </c>
      <c r="Q120" s="116" t="str">
        <f>IF($F120="","",IFERROR(VLOOKUP($G120,'計算用(別紙5) 指導者'!$C:$N,Q$3,0),""))</f>
        <v/>
      </c>
    </row>
    <row r="121" spans="1:17" s="108" customFormat="1" ht="135" x14ac:dyDescent="0.15">
      <c r="A121" s="452">
        <f t="shared" si="12"/>
        <v>5</v>
      </c>
      <c r="B121" s="282" t="s">
        <v>803</v>
      </c>
      <c r="C121" s="149" t="str">
        <f t="shared" si="13"/>
        <v>3</v>
      </c>
      <c r="D121" s="274">
        <v>3</v>
      </c>
      <c r="E121" s="277" t="str">
        <f t="shared" si="14"/>
        <v/>
      </c>
      <c r="F121" s="116" t="str">
        <f>IFERROR($H$116&amp;"("&amp;VLOOKUP($C121,'計算用(別紙5)区分別指導者'!$C:$G,F$3,0)&amp;")","")</f>
        <v/>
      </c>
      <c r="G121" s="116" t="str">
        <f>IF($F121="","",IFERROR(VLOOKUP($C121,'計算用(別紙5)区分別指導者'!$C:$G,G$3,0),""))</f>
        <v/>
      </c>
      <c r="H121" s="116" t="str">
        <f>IF($F121="","",IFERROR(VLOOKUP($G121,'計算用(別紙5) 指導者'!$C:$N,H$3,0),""))</f>
        <v/>
      </c>
      <c r="I121" s="116" t="str">
        <f>IF($F121="","",IFERROR(VLOOKUP($G121,'計算用(別紙5) 指導者'!$C:$N,I$3,0),""))</f>
        <v/>
      </c>
      <c r="J121" s="116" t="str">
        <f>IF($F121="","",IFERROR(VLOOKUP($G121,'計算用(別紙5) 指導者'!$C:$N,J$3,0),""))</f>
        <v/>
      </c>
      <c r="K121" s="117" t="str">
        <f>IF($F121="","",IFERROR(VLOOKUP($G121,'計算用(別紙5) 指導者'!$C:$N,K$3,0),""))</f>
        <v/>
      </c>
      <c r="L121" s="116" t="str">
        <f>IF($F121="","",IFERROR(VLOOKUP($G121,'計算用(別紙5) 指導者'!$C:$N,L$3,0),""))</f>
        <v/>
      </c>
      <c r="M121" s="116" t="str">
        <f>IF($F121="","",IFERROR(VLOOKUP($G121,'計算用(別紙5) 指導者'!$C:$N,M$3,0),""))</f>
        <v/>
      </c>
      <c r="N121" s="116" t="str">
        <f>IF($F121="","",IFERROR(VLOOKUP($G121,'計算用(別紙5) 指導者'!$C:$N,N$3,0),""))</f>
        <v/>
      </c>
      <c r="O121" s="116" t="str">
        <f>IF($F121="","",IFERROR(VLOOKUP($G121,'計算用(別紙5) 指導者'!$C:$N,O$3,0),""))</f>
        <v/>
      </c>
      <c r="P121" s="116" t="str">
        <f>IF($F121="","",IFERROR(VLOOKUP($G121,'計算用(別紙5) 指導者'!$C:$N,P$3,0),""))</f>
        <v/>
      </c>
      <c r="Q121" s="116" t="str">
        <f>IF($F121="","",IFERROR(VLOOKUP($G121,'計算用(別紙5) 指導者'!$C:$N,Q$3,0),""))</f>
        <v/>
      </c>
    </row>
    <row r="122" spans="1:17" s="108" customFormat="1" ht="135" x14ac:dyDescent="0.15">
      <c r="A122" s="452">
        <f t="shared" si="12"/>
        <v>5</v>
      </c>
      <c r="B122" s="282" t="s">
        <v>803</v>
      </c>
      <c r="C122" s="149" t="str">
        <f t="shared" si="13"/>
        <v>4</v>
      </c>
      <c r="D122" s="274">
        <v>4</v>
      </c>
      <c r="E122" s="277" t="str">
        <f t="shared" si="14"/>
        <v/>
      </c>
      <c r="F122" s="116" t="str">
        <f>IFERROR($H$116&amp;"("&amp;VLOOKUP($C122,'計算用(別紙5)区分別指導者'!$C:$G,F$3,0)&amp;")","")</f>
        <v/>
      </c>
      <c r="G122" s="116" t="str">
        <f>IF($F122="","",IFERROR(VLOOKUP($C122,'計算用(別紙5)区分別指導者'!$C:$G,G$3,0),""))</f>
        <v/>
      </c>
      <c r="H122" s="116" t="str">
        <f>IF($F122="","",IFERROR(VLOOKUP($G122,'計算用(別紙5) 指導者'!$C:$N,H$3,0),""))</f>
        <v/>
      </c>
      <c r="I122" s="116" t="str">
        <f>IF($F122="","",IFERROR(VLOOKUP($G122,'計算用(別紙5) 指導者'!$C:$N,I$3,0),""))</f>
        <v/>
      </c>
      <c r="J122" s="116" t="str">
        <f>IF($F122="","",IFERROR(VLOOKUP($G122,'計算用(別紙5) 指導者'!$C:$N,J$3,0),""))</f>
        <v/>
      </c>
      <c r="K122" s="117" t="str">
        <f>IF($F122="","",IFERROR(VLOOKUP($G122,'計算用(別紙5) 指導者'!$C:$N,K$3,0),""))</f>
        <v/>
      </c>
      <c r="L122" s="116" t="str">
        <f>IF($F122="","",IFERROR(VLOOKUP($G122,'計算用(別紙5) 指導者'!$C:$N,L$3,0),""))</f>
        <v/>
      </c>
      <c r="M122" s="116" t="str">
        <f>IF($F122="","",IFERROR(VLOOKUP($G122,'計算用(別紙5) 指導者'!$C:$N,M$3,0),""))</f>
        <v/>
      </c>
      <c r="N122" s="116" t="str">
        <f>IF($F122="","",IFERROR(VLOOKUP($G122,'計算用(別紙5) 指導者'!$C:$N,N$3,0),""))</f>
        <v/>
      </c>
      <c r="O122" s="116" t="str">
        <f>IF($F122="","",IFERROR(VLOOKUP($G122,'計算用(別紙5) 指導者'!$C:$N,O$3,0),""))</f>
        <v/>
      </c>
      <c r="P122" s="116" t="str">
        <f>IF($F122="","",IFERROR(VLOOKUP($G122,'計算用(別紙5) 指導者'!$C:$N,P$3,0),""))</f>
        <v/>
      </c>
      <c r="Q122" s="116" t="str">
        <f>IF($F122="","",IFERROR(VLOOKUP($G122,'計算用(別紙5) 指導者'!$C:$N,Q$3,0),""))</f>
        <v/>
      </c>
    </row>
    <row r="123" spans="1:17" s="108" customFormat="1" ht="135" x14ac:dyDescent="0.15">
      <c r="A123" s="452">
        <f t="shared" si="12"/>
        <v>5</v>
      </c>
      <c r="B123" s="282" t="s">
        <v>803</v>
      </c>
      <c r="C123" s="149" t="str">
        <f t="shared" si="13"/>
        <v>5</v>
      </c>
      <c r="D123" s="274">
        <v>5</v>
      </c>
      <c r="E123" s="277" t="str">
        <f t="shared" si="14"/>
        <v/>
      </c>
      <c r="F123" s="116" t="str">
        <f>IFERROR($H$116&amp;"("&amp;VLOOKUP($C123,'計算用(別紙5)区分別指導者'!$C:$G,F$3,0)&amp;")","")</f>
        <v/>
      </c>
      <c r="G123" s="116" t="str">
        <f>IF($F123="","",IFERROR(VLOOKUP($C123,'計算用(別紙5)区分別指導者'!$C:$G,G$3,0),""))</f>
        <v/>
      </c>
      <c r="H123" s="116" t="str">
        <f>IF($F123="","",IFERROR(VLOOKUP($G123,'計算用(別紙5) 指導者'!$C:$N,H$3,0),""))</f>
        <v/>
      </c>
      <c r="I123" s="116" t="str">
        <f>IF($F123="","",IFERROR(VLOOKUP($G123,'計算用(別紙5) 指導者'!$C:$N,I$3,0),""))</f>
        <v/>
      </c>
      <c r="J123" s="116" t="str">
        <f>IF($F123="","",IFERROR(VLOOKUP($G123,'計算用(別紙5) 指導者'!$C:$N,J$3,0),""))</f>
        <v/>
      </c>
      <c r="K123" s="117" t="str">
        <f>IF($F123="","",IFERROR(VLOOKUP($G123,'計算用(別紙5) 指導者'!$C:$N,K$3,0),""))</f>
        <v/>
      </c>
      <c r="L123" s="116" t="str">
        <f>IF($F123="","",IFERROR(VLOOKUP($G123,'計算用(別紙5) 指導者'!$C:$N,L$3,0),""))</f>
        <v/>
      </c>
      <c r="M123" s="116" t="str">
        <f>IF($F123="","",IFERROR(VLOOKUP($G123,'計算用(別紙5) 指導者'!$C:$N,M$3,0),""))</f>
        <v/>
      </c>
      <c r="N123" s="116" t="str">
        <f>IF($F123="","",IFERROR(VLOOKUP($G123,'計算用(別紙5) 指導者'!$C:$N,N$3,0),""))</f>
        <v/>
      </c>
      <c r="O123" s="116" t="str">
        <f>IF($F123="","",IFERROR(VLOOKUP($G123,'計算用(別紙5) 指導者'!$C:$N,O$3,0),""))</f>
        <v/>
      </c>
      <c r="P123" s="116" t="str">
        <f>IF($F123="","",IFERROR(VLOOKUP($G123,'計算用(別紙5) 指導者'!$C:$N,P$3,0),""))</f>
        <v/>
      </c>
      <c r="Q123" s="116" t="str">
        <f>IF($F123="","",IFERROR(VLOOKUP($G123,'計算用(別紙5) 指導者'!$C:$N,Q$3,0),""))</f>
        <v/>
      </c>
    </row>
    <row r="124" spans="1:17" s="108" customFormat="1" ht="135" x14ac:dyDescent="0.15">
      <c r="A124" s="452">
        <f t="shared" si="12"/>
        <v>5</v>
      </c>
      <c r="B124" s="282" t="s">
        <v>803</v>
      </c>
      <c r="C124" s="149" t="str">
        <f t="shared" si="13"/>
        <v>6</v>
      </c>
      <c r="D124" s="274">
        <v>6</v>
      </c>
      <c r="E124" s="277" t="str">
        <f t="shared" si="14"/>
        <v/>
      </c>
      <c r="F124" s="116" t="str">
        <f>IFERROR($H$116&amp;"("&amp;VLOOKUP($C124,'計算用(別紙5)区分別指導者'!$C:$G,F$3,0)&amp;")","")</f>
        <v/>
      </c>
      <c r="G124" s="116" t="str">
        <f>IF($F124="","",IFERROR(VLOOKUP($C124,'計算用(別紙5)区分別指導者'!$C:$G,G$3,0),""))</f>
        <v/>
      </c>
      <c r="H124" s="116" t="str">
        <f>IF($F124="","",IFERROR(VLOOKUP($G124,'計算用(別紙5) 指導者'!$C:$N,H$3,0),""))</f>
        <v/>
      </c>
      <c r="I124" s="116" t="str">
        <f>IF($F124="","",IFERROR(VLOOKUP($G124,'計算用(別紙5) 指導者'!$C:$N,I$3,0),""))</f>
        <v/>
      </c>
      <c r="J124" s="116" t="str">
        <f>IF($F124="","",IFERROR(VLOOKUP($G124,'計算用(別紙5) 指導者'!$C:$N,J$3,0),""))</f>
        <v/>
      </c>
      <c r="K124" s="117" t="str">
        <f>IF($F124="","",IFERROR(VLOOKUP($G124,'計算用(別紙5) 指導者'!$C:$N,K$3,0),""))</f>
        <v/>
      </c>
      <c r="L124" s="116" t="str">
        <f>IF($F124="","",IFERROR(VLOOKUP($G124,'計算用(別紙5) 指導者'!$C:$N,L$3,0),""))</f>
        <v/>
      </c>
      <c r="M124" s="116" t="str">
        <f>IF($F124="","",IFERROR(VLOOKUP($G124,'計算用(別紙5) 指導者'!$C:$N,M$3,0),""))</f>
        <v/>
      </c>
      <c r="N124" s="116" t="str">
        <f>IF($F124="","",IFERROR(VLOOKUP($G124,'計算用(別紙5) 指導者'!$C:$N,N$3,0),""))</f>
        <v/>
      </c>
      <c r="O124" s="116" t="str">
        <f>IF($F124="","",IFERROR(VLOOKUP($G124,'計算用(別紙5) 指導者'!$C:$N,O$3,0),""))</f>
        <v/>
      </c>
      <c r="P124" s="116" t="str">
        <f>IF($F124="","",IFERROR(VLOOKUP($G124,'計算用(別紙5) 指導者'!$C:$N,P$3,0),""))</f>
        <v/>
      </c>
      <c r="Q124" s="116" t="str">
        <f>IF($F124="","",IFERROR(VLOOKUP($G124,'計算用(別紙5) 指導者'!$C:$N,Q$3,0),""))</f>
        <v/>
      </c>
    </row>
    <row r="125" spans="1:17" s="108" customFormat="1" ht="135" x14ac:dyDescent="0.15">
      <c r="A125" s="452">
        <f t="shared" si="12"/>
        <v>5</v>
      </c>
      <c r="B125" s="282" t="s">
        <v>803</v>
      </c>
      <c r="C125" s="149" t="str">
        <f t="shared" si="13"/>
        <v>7</v>
      </c>
      <c r="D125" s="274">
        <v>7</v>
      </c>
      <c r="E125" s="277" t="str">
        <f t="shared" si="14"/>
        <v/>
      </c>
      <c r="F125" s="116" t="str">
        <f>IFERROR($H$116&amp;"("&amp;VLOOKUP($C125,'計算用(別紙5)区分別指導者'!$C:$G,F$3,0)&amp;")","")</f>
        <v/>
      </c>
      <c r="G125" s="116" t="str">
        <f>IF($F125="","",IFERROR(VLOOKUP($C125,'計算用(別紙5)区分別指導者'!$C:$G,G$3,0),""))</f>
        <v/>
      </c>
      <c r="H125" s="116" t="str">
        <f>IF($F125="","",IFERROR(VLOOKUP($G125,'計算用(別紙5) 指導者'!$C:$N,H$3,0),""))</f>
        <v/>
      </c>
      <c r="I125" s="116" t="str">
        <f>IF($F125="","",IFERROR(VLOOKUP($G125,'計算用(別紙5) 指導者'!$C:$N,I$3,0),""))</f>
        <v/>
      </c>
      <c r="J125" s="116" t="str">
        <f>IF($F125="","",IFERROR(VLOOKUP($G125,'計算用(別紙5) 指導者'!$C:$N,J$3,0),""))</f>
        <v/>
      </c>
      <c r="K125" s="117" t="str">
        <f>IF($F125="","",IFERROR(VLOOKUP($G125,'計算用(別紙5) 指導者'!$C:$N,K$3,0),""))</f>
        <v/>
      </c>
      <c r="L125" s="116" t="str">
        <f>IF($F125="","",IFERROR(VLOOKUP($G125,'計算用(別紙5) 指導者'!$C:$N,L$3,0),""))</f>
        <v/>
      </c>
      <c r="M125" s="116" t="str">
        <f>IF($F125="","",IFERROR(VLOOKUP($G125,'計算用(別紙5) 指導者'!$C:$N,M$3,0),""))</f>
        <v/>
      </c>
      <c r="N125" s="116" t="str">
        <f>IF($F125="","",IFERROR(VLOOKUP($G125,'計算用(別紙5) 指導者'!$C:$N,N$3,0),""))</f>
        <v/>
      </c>
      <c r="O125" s="116" t="str">
        <f>IF($F125="","",IFERROR(VLOOKUP($G125,'計算用(別紙5) 指導者'!$C:$N,O$3,0),""))</f>
        <v/>
      </c>
      <c r="P125" s="116" t="str">
        <f>IF($F125="","",IFERROR(VLOOKUP($G125,'計算用(別紙5) 指導者'!$C:$N,P$3,0),""))</f>
        <v/>
      </c>
      <c r="Q125" s="116" t="str">
        <f>IF($F125="","",IFERROR(VLOOKUP($G125,'計算用(別紙5) 指導者'!$C:$N,Q$3,0),""))</f>
        <v/>
      </c>
    </row>
    <row r="126" spans="1:17" s="108" customFormat="1" ht="135" x14ac:dyDescent="0.15">
      <c r="A126" s="452">
        <f t="shared" si="12"/>
        <v>5</v>
      </c>
      <c r="B126" s="282" t="s">
        <v>803</v>
      </c>
      <c r="C126" s="149" t="str">
        <f t="shared" si="13"/>
        <v>8</v>
      </c>
      <c r="D126" s="274">
        <v>8</v>
      </c>
      <c r="E126" s="277" t="str">
        <f t="shared" si="14"/>
        <v/>
      </c>
      <c r="F126" s="116" t="str">
        <f>IFERROR($H$116&amp;"("&amp;VLOOKUP($C126,'計算用(別紙5)区分別指導者'!$C:$G,F$3,0)&amp;")","")</f>
        <v/>
      </c>
      <c r="G126" s="116" t="str">
        <f>IF($F126="","",IFERROR(VLOOKUP($C126,'計算用(別紙5)区分別指導者'!$C:$G,G$3,0),""))</f>
        <v/>
      </c>
      <c r="H126" s="116" t="str">
        <f>IF($F126="","",IFERROR(VLOOKUP($G126,'計算用(別紙5) 指導者'!$C:$N,H$3,0),""))</f>
        <v/>
      </c>
      <c r="I126" s="116" t="str">
        <f>IF($F126="","",IFERROR(VLOOKUP($G126,'計算用(別紙5) 指導者'!$C:$N,I$3,0),""))</f>
        <v/>
      </c>
      <c r="J126" s="116" t="str">
        <f>IF($F126="","",IFERROR(VLOOKUP($G126,'計算用(別紙5) 指導者'!$C:$N,J$3,0),""))</f>
        <v/>
      </c>
      <c r="K126" s="117" t="str">
        <f>IF($F126="","",IFERROR(VLOOKUP($G126,'計算用(別紙5) 指導者'!$C:$N,K$3,0),""))</f>
        <v/>
      </c>
      <c r="L126" s="116" t="str">
        <f>IF($F126="","",IFERROR(VLOOKUP($G126,'計算用(別紙5) 指導者'!$C:$N,L$3,0),""))</f>
        <v/>
      </c>
      <c r="M126" s="116" t="str">
        <f>IF($F126="","",IFERROR(VLOOKUP($G126,'計算用(別紙5) 指導者'!$C:$N,M$3,0),""))</f>
        <v/>
      </c>
      <c r="N126" s="116" t="str">
        <f>IF($F126="","",IFERROR(VLOOKUP($G126,'計算用(別紙5) 指導者'!$C:$N,N$3,0),""))</f>
        <v/>
      </c>
      <c r="O126" s="116" t="str">
        <f>IF($F126="","",IFERROR(VLOOKUP($G126,'計算用(別紙5) 指導者'!$C:$N,O$3,0),""))</f>
        <v/>
      </c>
      <c r="P126" s="116" t="str">
        <f>IF($F126="","",IFERROR(VLOOKUP($G126,'計算用(別紙5) 指導者'!$C:$N,P$3,0),""))</f>
        <v/>
      </c>
      <c r="Q126" s="116" t="str">
        <f>IF($F126="","",IFERROR(VLOOKUP($G126,'計算用(別紙5) 指導者'!$C:$N,Q$3,0),""))</f>
        <v/>
      </c>
    </row>
    <row r="127" spans="1:17" s="108" customFormat="1" ht="135" x14ac:dyDescent="0.15">
      <c r="A127" s="452">
        <f t="shared" si="12"/>
        <v>5</v>
      </c>
      <c r="B127" s="282" t="s">
        <v>803</v>
      </c>
      <c r="C127" s="149" t="str">
        <f t="shared" si="13"/>
        <v>9</v>
      </c>
      <c r="D127" s="274">
        <v>9</v>
      </c>
      <c r="E127" s="277" t="str">
        <f t="shared" si="14"/>
        <v/>
      </c>
      <c r="F127" s="116" t="str">
        <f>IFERROR($H$116&amp;"("&amp;VLOOKUP($C127,'計算用(別紙5)区分別指導者'!$C:$G,F$3,0)&amp;")","")</f>
        <v/>
      </c>
      <c r="G127" s="116" t="str">
        <f>IF($F127="","",IFERROR(VLOOKUP($C127,'計算用(別紙5)区分別指導者'!$C:$G,G$3,0),""))</f>
        <v/>
      </c>
      <c r="H127" s="116" t="str">
        <f>IF($F127="","",IFERROR(VLOOKUP($G127,'計算用(別紙5) 指導者'!$C:$N,H$3,0),""))</f>
        <v/>
      </c>
      <c r="I127" s="116" t="str">
        <f>IF($F127="","",IFERROR(VLOOKUP($G127,'計算用(別紙5) 指導者'!$C:$N,I$3,0),""))</f>
        <v/>
      </c>
      <c r="J127" s="116" t="str">
        <f>IF($F127="","",IFERROR(VLOOKUP($G127,'計算用(別紙5) 指導者'!$C:$N,J$3,0),""))</f>
        <v/>
      </c>
      <c r="K127" s="117" t="str">
        <f>IF($F127="","",IFERROR(VLOOKUP($G127,'計算用(別紙5) 指導者'!$C:$N,K$3,0),""))</f>
        <v/>
      </c>
      <c r="L127" s="116" t="str">
        <f>IF($F127="","",IFERROR(VLOOKUP($G127,'計算用(別紙5) 指導者'!$C:$N,L$3,0),""))</f>
        <v/>
      </c>
      <c r="M127" s="116" t="str">
        <f>IF($F127="","",IFERROR(VLOOKUP($G127,'計算用(別紙5) 指導者'!$C:$N,M$3,0),""))</f>
        <v/>
      </c>
      <c r="N127" s="116" t="str">
        <f>IF($F127="","",IFERROR(VLOOKUP($G127,'計算用(別紙5) 指導者'!$C:$N,N$3,0),""))</f>
        <v/>
      </c>
      <c r="O127" s="116" t="str">
        <f>IF($F127="","",IFERROR(VLOOKUP($G127,'計算用(別紙5) 指導者'!$C:$N,O$3,0),""))</f>
        <v/>
      </c>
      <c r="P127" s="116" t="str">
        <f>IF($F127="","",IFERROR(VLOOKUP($G127,'計算用(別紙5) 指導者'!$C:$N,P$3,0),""))</f>
        <v/>
      </c>
      <c r="Q127" s="116" t="str">
        <f>IF($F127="","",IFERROR(VLOOKUP($G127,'計算用(別紙5) 指導者'!$C:$N,Q$3,0),""))</f>
        <v/>
      </c>
    </row>
    <row r="128" spans="1:17" s="108" customFormat="1" ht="135" x14ac:dyDescent="0.15">
      <c r="A128" s="452">
        <f t="shared" si="12"/>
        <v>5</v>
      </c>
      <c r="B128" s="282" t="s">
        <v>803</v>
      </c>
      <c r="C128" s="149" t="str">
        <f t="shared" si="13"/>
        <v>10</v>
      </c>
      <c r="D128" s="274">
        <v>10</v>
      </c>
      <c r="E128" s="277" t="str">
        <f t="shared" si="14"/>
        <v/>
      </c>
      <c r="F128" s="116" t="str">
        <f>IFERROR($H$116&amp;"("&amp;VLOOKUP($C128,'計算用(別紙5)区分別指導者'!$C:$G,F$3,0)&amp;")","")</f>
        <v/>
      </c>
      <c r="G128" s="116" t="str">
        <f>IF($F128="","",IFERROR(VLOOKUP($C128,'計算用(別紙5)区分別指導者'!$C:$G,G$3,0),""))</f>
        <v/>
      </c>
      <c r="H128" s="116" t="str">
        <f>IF($F128="","",IFERROR(VLOOKUP($G128,'計算用(別紙5) 指導者'!$C:$N,H$3,0),""))</f>
        <v/>
      </c>
      <c r="I128" s="116" t="str">
        <f>IF($F128="","",IFERROR(VLOOKUP($G128,'計算用(別紙5) 指導者'!$C:$N,I$3,0),""))</f>
        <v/>
      </c>
      <c r="J128" s="116" t="str">
        <f>IF($F128="","",IFERROR(VLOOKUP($G128,'計算用(別紙5) 指導者'!$C:$N,J$3,0),""))</f>
        <v/>
      </c>
      <c r="K128" s="117" t="str">
        <f>IF($F128="","",IFERROR(VLOOKUP($G128,'計算用(別紙5) 指導者'!$C:$N,K$3,0),""))</f>
        <v/>
      </c>
      <c r="L128" s="116" t="str">
        <f>IF($F128="","",IFERROR(VLOOKUP($G128,'計算用(別紙5) 指導者'!$C:$N,L$3,0),""))</f>
        <v/>
      </c>
      <c r="M128" s="116" t="str">
        <f>IF($F128="","",IFERROR(VLOOKUP($G128,'計算用(別紙5) 指導者'!$C:$N,M$3,0),""))</f>
        <v/>
      </c>
      <c r="N128" s="116" t="str">
        <f>IF($F128="","",IFERROR(VLOOKUP($G128,'計算用(別紙5) 指導者'!$C:$N,N$3,0),""))</f>
        <v/>
      </c>
      <c r="O128" s="116" t="str">
        <f>IF($F128="","",IFERROR(VLOOKUP($G128,'計算用(別紙5) 指導者'!$C:$N,O$3,0),""))</f>
        <v/>
      </c>
      <c r="P128" s="116" t="str">
        <f>IF($F128="","",IFERROR(VLOOKUP($G128,'計算用(別紙5) 指導者'!$C:$N,P$3,0),""))</f>
        <v/>
      </c>
      <c r="Q128" s="116" t="str">
        <f>IF($F128="","",IFERROR(VLOOKUP($G128,'計算用(別紙5) 指導者'!$C:$N,Q$3,0),""))</f>
        <v/>
      </c>
    </row>
    <row r="129" spans="1:17" s="108" customFormat="1" ht="135" x14ac:dyDescent="0.15">
      <c r="A129" s="452">
        <f t="shared" si="12"/>
        <v>5</v>
      </c>
      <c r="B129" s="282" t="s">
        <v>803</v>
      </c>
      <c r="C129" s="149" t="str">
        <f t="shared" si="13"/>
        <v>11</v>
      </c>
      <c r="D129" s="274">
        <v>11</v>
      </c>
      <c r="E129" s="277" t="str">
        <f t="shared" si="14"/>
        <v/>
      </c>
      <c r="F129" s="116" t="str">
        <f>IFERROR($H$116&amp;"("&amp;VLOOKUP($C129,'計算用(別紙5)区分別指導者'!$C:$G,F$3,0)&amp;")","")</f>
        <v/>
      </c>
      <c r="G129" s="116" t="str">
        <f>IF($F129="","",IFERROR(VLOOKUP($C129,'計算用(別紙5)区分別指導者'!$C:$G,G$3,0),""))</f>
        <v/>
      </c>
      <c r="H129" s="116" t="str">
        <f>IF($F129="","",IFERROR(VLOOKUP($G129,'計算用(別紙5) 指導者'!$C:$N,H$3,0),""))</f>
        <v/>
      </c>
      <c r="I129" s="116" t="str">
        <f>IF($F129="","",IFERROR(VLOOKUP($G129,'計算用(別紙5) 指導者'!$C:$N,I$3,0),""))</f>
        <v/>
      </c>
      <c r="J129" s="116" t="str">
        <f>IF($F129="","",IFERROR(VLOOKUP($G129,'計算用(別紙5) 指導者'!$C:$N,J$3,0),""))</f>
        <v/>
      </c>
      <c r="K129" s="117" t="str">
        <f>IF($F129="","",IFERROR(VLOOKUP($G129,'計算用(別紙5) 指導者'!$C:$N,K$3,0),""))</f>
        <v/>
      </c>
      <c r="L129" s="116" t="str">
        <f>IF($F129="","",IFERROR(VLOOKUP($G129,'計算用(別紙5) 指導者'!$C:$N,L$3,0),""))</f>
        <v/>
      </c>
      <c r="M129" s="116" t="str">
        <f>IF($F129="","",IFERROR(VLOOKUP($G129,'計算用(別紙5) 指導者'!$C:$N,M$3,0),""))</f>
        <v/>
      </c>
      <c r="N129" s="116" t="str">
        <f>IF($F129="","",IFERROR(VLOOKUP($G129,'計算用(別紙5) 指導者'!$C:$N,N$3,0),""))</f>
        <v/>
      </c>
      <c r="O129" s="116" t="str">
        <f>IF($F129="","",IFERROR(VLOOKUP($G129,'計算用(別紙5) 指導者'!$C:$N,O$3,0),""))</f>
        <v/>
      </c>
      <c r="P129" s="116" t="str">
        <f>IF($F129="","",IFERROR(VLOOKUP($G129,'計算用(別紙5) 指導者'!$C:$N,P$3,0),""))</f>
        <v/>
      </c>
      <c r="Q129" s="116" t="str">
        <f>IF($F129="","",IFERROR(VLOOKUP($G129,'計算用(別紙5) 指導者'!$C:$N,Q$3,0),""))</f>
        <v/>
      </c>
    </row>
    <row r="130" spans="1:17" s="108" customFormat="1" ht="135" x14ac:dyDescent="0.15">
      <c r="A130" s="452">
        <f t="shared" si="12"/>
        <v>5</v>
      </c>
      <c r="B130" s="282" t="s">
        <v>803</v>
      </c>
      <c r="C130" s="149" t="str">
        <f t="shared" si="13"/>
        <v>12</v>
      </c>
      <c r="D130" s="274">
        <v>12</v>
      </c>
      <c r="E130" s="277" t="str">
        <f t="shared" si="14"/>
        <v/>
      </c>
      <c r="F130" s="116" t="str">
        <f>IFERROR($H$116&amp;"("&amp;VLOOKUP($C130,'計算用(別紙5)区分別指導者'!$C:$G,F$3,0)&amp;")","")</f>
        <v/>
      </c>
      <c r="G130" s="116" t="str">
        <f>IF($F130="","",IFERROR(VLOOKUP($C130,'計算用(別紙5)区分別指導者'!$C:$G,G$3,0),""))</f>
        <v/>
      </c>
      <c r="H130" s="116" t="str">
        <f>IF($F130="","",IFERROR(VLOOKUP($G130,'計算用(別紙5) 指導者'!$C:$N,H$3,0),""))</f>
        <v/>
      </c>
      <c r="I130" s="116" t="str">
        <f>IF($F130="","",IFERROR(VLOOKUP($G130,'計算用(別紙5) 指導者'!$C:$N,I$3,0),""))</f>
        <v/>
      </c>
      <c r="J130" s="116" t="str">
        <f>IF($F130="","",IFERROR(VLOOKUP($G130,'計算用(別紙5) 指導者'!$C:$N,J$3,0),""))</f>
        <v/>
      </c>
      <c r="K130" s="117" t="str">
        <f>IF($F130="","",IFERROR(VLOOKUP($G130,'計算用(別紙5) 指導者'!$C:$N,K$3,0),""))</f>
        <v/>
      </c>
      <c r="L130" s="116" t="str">
        <f>IF($F130="","",IFERROR(VLOOKUP($G130,'計算用(別紙5) 指導者'!$C:$N,L$3,0),""))</f>
        <v/>
      </c>
      <c r="M130" s="116" t="str">
        <f>IF($F130="","",IFERROR(VLOOKUP($G130,'計算用(別紙5) 指導者'!$C:$N,M$3,0),""))</f>
        <v/>
      </c>
      <c r="N130" s="116" t="str">
        <f>IF($F130="","",IFERROR(VLOOKUP($G130,'計算用(別紙5) 指導者'!$C:$N,N$3,0),""))</f>
        <v/>
      </c>
      <c r="O130" s="116" t="str">
        <f>IF($F130="","",IFERROR(VLOOKUP($G130,'計算用(別紙5) 指導者'!$C:$N,O$3,0),""))</f>
        <v/>
      </c>
      <c r="P130" s="116" t="str">
        <f>IF($F130="","",IFERROR(VLOOKUP($G130,'計算用(別紙5) 指導者'!$C:$N,P$3,0),""))</f>
        <v/>
      </c>
      <c r="Q130" s="116" t="str">
        <f>IF($F130="","",IFERROR(VLOOKUP($G130,'計算用(別紙5) 指導者'!$C:$N,Q$3,0),""))</f>
        <v/>
      </c>
    </row>
    <row r="131" spans="1:17" s="108" customFormat="1" ht="135" x14ac:dyDescent="0.15">
      <c r="A131" s="452">
        <f t="shared" si="12"/>
        <v>5</v>
      </c>
      <c r="B131" s="282" t="s">
        <v>803</v>
      </c>
      <c r="C131" s="149" t="str">
        <f t="shared" si="13"/>
        <v>13</v>
      </c>
      <c r="D131" s="274">
        <v>13</v>
      </c>
      <c r="E131" s="277" t="str">
        <f t="shared" si="14"/>
        <v/>
      </c>
      <c r="F131" s="116" t="str">
        <f>IFERROR($H$116&amp;"("&amp;VLOOKUP($C131,'計算用(別紙5)区分別指導者'!$C:$G,F$3,0)&amp;")","")</f>
        <v/>
      </c>
      <c r="G131" s="116" t="str">
        <f>IF($F131="","",IFERROR(VLOOKUP($C131,'計算用(別紙5)区分別指導者'!$C:$G,G$3,0),""))</f>
        <v/>
      </c>
      <c r="H131" s="116" t="str">
        <f>IF($F131="","",IFERROR(VLOOKUP($G131,'計算用(別紙5) 指導者'!$C:$N,H$3,0),""))</f>
        <v/>
      </c>
      <c r="I131" s="116" t="str">
        <f>IF($F131="","",IFERROR(VLOOKUP($G131,'計算用(別紙5) 指導者'!$C:$N,I$3,0),""))</f>
        <v/>
      </c>
      <c r="J131" s="116" t="str">
        <f>IF($F131="","",IFERROR(VLOOKUP($G131,'計算用(別紙5) 指導者'!$C:$N,J$3,0),""))</f>
        <v/>
      </c>
      <c r="K131" s="117" t="str">
        <f>IF($F131="","",IFERROR(VLOOKUP($G131,'計算用(別紙5) 指導者'!$C:$N,K$3,0),""))</f>
        <v/>
      </c>
      <c r="L131" s="116" t="str">
        <f>IF($F131="","",IFERROR(VLOOKUP($G131,'計算用(別紙5) 指導者'!$C:$N,L$3,0),""))</f>
        <v/>
      </c>
      <c r="M131" s="116" t="str">
        <f>IF($F131="","",IFERROR(VLOOKUP($G131,'計算用(別紙5) 指導者'!$C:$N,M$3,0),""))</f>
        <v/>
      </c>
      <c r="N131" s="116" t="str">
        <f>IF($F131="","",IFERROR(VLOOKUP($G131,'計算用(別紙5) 指導者'!$C:$N,N$3,0),""))</f>
        <v/>
      </c>
      <c r="O131" s="116" t="str">
        <f>IF($F131="","",IFERROR(VLOOKUP($G131,'計算用(別紙5) 指導者'!$C:$N,O$3,0),""))</f>
        <v/>
      </c>
      <c r="P131" s="116" t="str">
        <f>IF($F131="","",IFERROR(VLOOKUP($G131,'計算用(別紙5) 指導者'!$C:$N,P$3,0),""))</f>
        <v/>
      </c>
      <c r="Q131" s="116" t="str">
        <f>IF($F131="","",IFERROR(VLOOKUP($G131,'計算用(別紙5) 指導者'!$C:$N,Q$3,0),""))</f>
        <v/>
      </c>
    </row>
    <row r="132" spans="1:17" s="108" customFormat="1" ht="135" x14ac:dyDescent="0.15">
      <c r="A132" s="452">
        <f t="shared" si="12"/>
        <v>5</v>
      </c>
      <c r="B132" s="282" t="s">
        <v>803</v>
      </c>
      <c r="C132" s="149" t="str">
        <f t="shared" si="13"/>
        <v>14</v>
      </c>
      <c r="D132" s="274">
        <v>14</v>
      </c>
      <c r="E132" s="277" t="str">
        <f t="shared" si="14"/>
        <v/>
      </c>
      <c r="F132" s="116" t="str">
        <f>IFERROR($H$116&amp;"("&amp;VLOOKUP($C132,'計算用(別紙5)区分別指導者'!$C:$G,F$3,0)&amp;")","")</f>
        <v/>
      </c>
      <c r="G132" s="116" t="str">
        <f>IF($F132="","",IFERROR(VLOOKUP($C132,'計算用(別紙5)区分別指導者'!$C:$G,G$3,0),""))</f>
        <v/>
      </c>
      <c r="H132" s="116" t="str">
        <f>IF($F132="","",IFERROR(VLOOKUP($G132,'計算用(別紙5) 指導者'!$C:$N,H$3,0),""))</f>
        <v/>
      </c>
      <c r="I132" s="116" t="str">
        <f>IF($F132="","",IFERROR(VLOOKUP($G132,'計算用(別紙5) 指導者'!$C:$N,I$3,0),""))</f>
        <v/>
      </c>
      <c r="J132" s="116" t="str">
        <f>IF($F132="","",IFERROR(VLOOKUP($G132,'計算用(別紙5) 指導者'!$C:$N,J$3,0),""))</f>
        <v/>
      </c>
      <c r="K132" s="117" t="str">
        <f>IF($F132="","",IFERROR(VLOOKUP($G132,'計算用(別紙5) 指導者'!$C:$N,K$3,0),""))</f>
        <v/>
      </c>
      <c r="L132" s="116" t="str">
        <f>IF($F132="","",IFERROR(VLOOKUP($G132,'計算用(別紙5) 指導者'!$C:$N,L$3,0),""))</f>
        <v/>
      </c>
      <c r="M132" s="116" t="str">
        <f>IF($F132="","",IFERROR(VLOOKUP($G132,'計算用(別紙5) 指導者'!$C:$N,M$3,0),""))</f>
        <v/>
      </c>
      <c r="N132" s="116" t="str">
        <f>IF($F132="","",IFERROR(VLOOKUP($G132,'計算用(別紙5) 指導者'!$C:$N,N$3,0),""))</f>
        <v/>
      </c>
      <c r="O132" s="116" t="str">
        <f>IF($F132="","",IFERROR(VLOOKUP($G132,'計算用(別紙5) 指導者'!$C:$N,O$3,0),""))</f>
        <v/>
      </c>
      <c r="P132" s="116" t="str">
        <f>IF($F132="","",IFERROR(VLOOKUP($G132,'計算用(別紙5) 指導者'!$C:$N,P$3,0),""))</f>
        <v/>
      </c>
      <c r="Q132" s="116" t="str">
        <f>IF($F132="","",IFERROR(VLOOKUP($G132,'計算用(別紙5) 指導者'!$C:$N,Q$3,0),""))</f>
        <v/>
      </c>
    </row>
    <row r="133" spans="1:17" s="108" customFormat="1" ht="135" x14ac:dyDescent="0.15">
      <c r="A133" s="452">
        <f t="shared" si="12"/>
        <v>5</v>
      </c>
      <c r="B133" s="282" t="s">
        <v>803</v>
      </c>
      <c r="C133" s="149" t="str">
        <f t="shared" si="13"/>
        <v>15</v>
      </c>
      <c r="D133" s="274">
        <v>15</v>
      </c>
      <c r="E133" s="277" t="str">
        <f t="shared" si="14"/>
        <v/>
      </c>
      <c r="F133" s="116" t="str">
        <f>IFERROR($H$116&amp;"("&amp;VLOOKUP($C133,'計算用(別紙5)区分別指導者'!$C:$G,F$3,0)&amp;")","")</f>
        <v/>
      </c>
      <c r="G133" s="116" t="str">
        <f>IF($F133="","",IFERROR(VLOOKUP($C133,'計算用(別紙5)区分別指導者'!$C:$G,G$3,0),""))</f>
        <v/>
      </c>
      <c r="H133" s="116" t="str">
        <f>IF($F133="","",IFERROR(VLOOKUP($G133,'計算用(別紙5) 指導者'!$C:$N,H$3,0),""))</f>
        <v/>
      </c>
      <c r="I133" s="116" t="str">
        <f>IF($F133="","",IFERROR(VLOOKUP($G133,'計算用(別紙5) 指導者'!$C:$N,I$3,0),""))</f>
        <v/>
      </c>
      <c r="J133" s="116" t="str">
        <f>IF($F133="","",IFERROR(VLOOKUP($G133,'計算用(別紙5) 指導者'!$C:$N,J$3,0),""))</f>
        <v/>
      </c>
      <c r="K133" s="117" t="str">
        <f>IF($F133="","",IFERROR(VLOOKUP($G133,'計算用(別紙5) 指導者'!$C:$N,K$3,0),""))</f>
        <v/>
      </c>
      <c r="L133" s="116" t="str">
        <f>IF($F133="","",IFERROR(VLOOKUP($G133,'計算用(別紙5) 指導者'!$C:$N,L$3,0),""))</f>
        <v/>
      </c>
      <c r="M133" s="116" t="str">
        <f>IF($F133="","",IFERROR(VLOOKUP($G133,'計算用(別紙5) 指導者'!$C:$N,M$3,0),""))</f>
        <v/>
      </c>
      <c r="N133" s="116" t="str">
        <f>IF($F133="","",IFERROR(VLOOKUP($G133,'計算用(別紙5) 指導者'!$C:$N,N$3,0),""))</f>
        <v/>
      </c>
      <c r="O133" s="116" t="str">
        <f>IF($F133="","",IFERROR(VLOOKUP($G133,'計算用(別紙5) 指導者'!$C:$N,O$3,0),""))</f>
        <v/>
      </c>
      <c r="P133" s="116" t="str">
        <f>IF($F133="","",IFERROR(VLOOKUP($G133,'計算用(別紙5) 指導者'!$C:$N,P$3,0),""))</f>
        <v/>
      </c>
      <c r="Q133" s="116" t="str">
        <f>IF($F133="","",IFERROR(VLOOKUP($G133,'計算用(別紙5) 指導者'!$C:$N,Q$3,0),""))</f>
        <v/>
      </c>
    </row>
    <row r="134" spans="1:17" s="108" customFormat="1" ht="135" x14ac:dyDescent="0.15">
      <c r="A134" s="452">
        <f t="shared" si="12"/>
        <v>5</v>
      </c>
      <c r="B134" s="282" t="s">
        <v>803</v>
      </c>
      <c r="C134" s="149" t="str">
        <f t="shared" si="13"/>
        <v>16</v>
      </c>
      <c r="D134" s="274">
        <v>16</v>
      </c>
      <c r="E134" s="277" t="str">
        <f t="shared" si="14"/>
        <v/>
      </c>
      <c r="F134" s="116" t="str">
        <f>IFERROR($H$116&amp;"("&amp;VLOOKUP($C134,'計算用(別紙5)区分別指導者'!$C:$G,F$3,0)&amp;")","")</f>
        <v/>
      </c>
      <c r="G134" s="116" t="str">
        <f>IF($F134="","",IFERROR(VLOOKUP($C134,'計算用(別紙5)区分別指導者'!$C:$G,G$3,0),""))</f>
        <v/>
      </c>
      <c r="H134" s="116" t="str">
        <f>IF($F134="","",IFERROR(VLOOKUP($G134,'計算用(別紙5) 指導者'!$C:$N,H$3,0),""))</f>
        <v/>
      </c>
      <c r="I134" s="116" t="str">
        <f>IF($F134="","",IFERROR(VLOOKUP($G134,'計算用(別紙5) 指導者'!$C:$N,I$3,0),""))</f>
        <v/>
      </c>
      <c r="J134" s="116" t="str">
        <f>IF($F134="","",IFERROR(VLOOKUP($G134,'計算用(別紙5) 指導者'!$C:$N,J$3,0),""))</f>
        <v/>
      </c>
      <c r="K134" s="117" t="str">
        <f>IF($F134="","",IFERROR(VLOOKUP($G134,'計算用(別紙5) 指導者'!$C:$N,K$3,0),""))</f>
        <v/>
      </c>
      <c r="L134" s="116" t="str">
        <f>IF($F134="","",IFERROR(VLOOKUP($G134,'計算用(別紙5) 指導者'!$C:$N,L$3,0),""))</f>
        <v/>
      </c>
      <c r="M134" s="116" t="str">
        <f>IF($F134="","",IFERROR(VLOOKUP($G134,'計算用(別紙5) 指導者'!$C:$N,M$3,0),""))</f>
        <v/>
      </c>
      <c r="N134" s="116" t="str">
        <f>IF($F134="","",IFERROR(VLOOKUP($G134,'計算用(別紙5) 指導者'!$C:$N,N$3,0),""))</f>
        <v/>
      </c>
      <c r="O134" s="116" t="str">
        <f>IF($F134="","",IFERROR(VLOOKUP($G134,'計算用(別紙5) 指導者'!$C:$N,O$3,0),""))</f>
        <v/>
      </c>
      <c r="P134" s="116" t="str">
        <f>IF($F134="","",IFERROR(VLOOKUP($G134,'計算用(別紙5) 指導者'!$C:$N,P$3,0),""))</f>
        <v/>
      </c>
      <c r="Q134" s="116" t="str">
        <f>IF($F134="","",IFERROR(VLOOKUP($G134,'計算用(別紙5) 指導者'!$C:$N,Q$3,0),""))</f>
        <v/>
      </c>
    </row>
    <row r="135" spans="1:17" s="108" customFormat="1" ht="135" x14ac:dyDescent="0.15">
      <c r="A135" s="452">
        <f t="shared" si="12"/>
        <v>5</v>
      </c>
      <c r="B135" s="282" t="s">
        <v>803</v>
      </c>
      <c r="C135" s="149" t="str">
        <f t="shared" si="13"/>
        <v>17</v>
      </c>
      <c r="D135" s="274">
        <v>17</v>
      </c>
      <c r="E135" s="277" t="str">
        <f t="shared" si="14"/>
        <v/>
      </c>
      <c r="F135" s="116" t="str">
        <f>IFERROR($H$116&amp;"("&amp;VLOOKUP($C135,'計算用(別紙5)区分別指導者'!$C:$G,F$3,0)&amp;")","")</f>
        <v/>
      </c>
      <c r="G135" s="116" t="str">
        <f>IF($F135="","",IFERROR(VLOOKUP($C135,'計算用(別紙5)区分別指導者'!$C:$G,G$3,0),""))</f>
        <v/>
      </c>
      <c r="H135" s="116" t="str">
        <f>IF($F135="","",IFERROR(VLOOKUP($G135,'計算用(別紙5) 指導者'!$C:$N,H$3,0),""))</f>
        <v/>
      </c>
      <c r="I135" s="116" t="str">
        <f>IF($F135="","",IFERROR(VLOOKUP($G135,'計算用(別紙5) 指導者'!$C:$N,I$3,0),""))</f>
        <v/>
      </c>
      <c r="J135" s="116" t="str">
        <f>IF($F135="","",IFERROR(VLOOKUP($G135,'計算用(別紙5) 指導者'!$C:$N,J$3,0),""))</f>
        <v/>
      </c>
      <c r="K135" s="117" t="str">
        <f>IF($F135="","",IFERROR(VLOOKUP($G135,'計算用(別紙5) 指導者'!$C:$N,K$3,0),""))</f>
        <v/>
      </c>
      <c r="L135" s="116" t="str">
        <f>IF($F135="","",IFERROR(VLOOKUP($G135,'計算用(別紙5) 指導者'!$C:$N,L$3,0),""))</f>
        <v/>
      </c>
      <c r="M135" s="116" t="str">
        <f>IF($F135="","",IFERROR(VLOOKUP($G135,'計算用(別紙5) 指導者'!$C:$N,M$3,0),""))</f>
        <v/>
      </c>
      <c r="N135" s="116" t="str">
        <f>IF($F135="","",IFERROR(VLOOKUP($G135,'計算用(別紙5) 指導者'!$C:$N,N$3,0),""))</f>
        <v/>
      </c>
      <c r="O135" s="116" t="str">
        <f>IF($F135="","",IFERROR(VLOOKUP($G135,'計算用(別紙5) 指導者'!$C:$N,O$3,0),""))</f>
        <v/>
      </c>
      <c r="P135" s="116" t="str">
        <f>IF($F135="","",IFERROR(VLOOKUP($G135,'計算用(別紙5) 指導者'!$C:$N,P$3,0),""))</f>
        <v/>
      </c>
      <c r="Q135" s="116" t="str">
        <f>IF($F135="","",IFERROR(VLOOKUP($G135,'計算用(別紙5) 指導者'!$C:$N,Q$3,0),""))</f>
        <v/>
      </c>
    </row>
    <row r="136" spans="1:17" s="108" customFormat="1" ht="135" x14ac:dyDescent="0.15">
      <c r="A136" s="452">
        <f t="shared" si="12"/>
        <v>5</v>
      </c>
      <c r="B136" s="282" t="s">
        <v>803</v>
      </c>
      <c r="C136" s="149" t="str">
        <f t="shared" si="13"/>
        <v>18</v>
      </c>
      <c r="D136" s="274">
        <v>18</v>
      </c>
      <c r="E136" s="277" t="str">
        <f t="shared" si="14"/>
        <v/>
      </c>
      <c r="F136" s="116" t="str">
        <f>IFERROR($H$116&amp;"("&amp;VLOOKUP($C136,'計算用(別紙5)区分別指導者'!$C:$G,F$3,0)&amp;")","")</f>
        <v/>
      </c>
      <c r="G136" s="116" t="str">
        <f>IF($F136="","",IFERROR(VLOOKUP($C136,'計算用(別紙5)区分別指導者'!$C:$G,G$3,0),""))</f>
        <v/>
      </c>
      <c r="H136" s="116" t="str">
        <f>IF($F136="","",IFERROR(VLOOKUP($G136,'計算用(別紙5) 指導者'!$C:$N,H$3,0),""))</f>
        <v/>
      </c>
      <c r="I136" s="116" t="str">
        <f>IF($F136="","",IFERROR(VLOOKUP($G136,'計算用(別紙5) 指導者'!$C:$N,I$3,0),""))</f>
        <v/>
      </c>
      <c r="J136" s="116" t="str">
        <f>IF($F136="","",IFERROR(VLOOKUP($G136,'計算用(別紙5) 指導者'!$C:$N,J$3,0),""))</f>
        <v/>
      </c>
      <c r="K136" s="117" t="str">
        <f>IF($F136="","",IFERROR(VLOOKUP($G136,'計算用(別紙5) 指導者'!$C:$N,K$3,0),""))</f>
        <v/>
      </c>
      <c r="L136" s="116" t="str">
        <f>IF($F136="","",IFERROR(VLOOKUP($G136,'計算用(別紙5) 指導者'!$C:$N,L$3,0),""))</f>
        <v/>
      </c>
      <c r="M136" s="116" t="str">
        <f>IF($F136="","",IFERROR(VLOOKUP($G136,'計算用(別紙5) 指導者'!$C:$N,M$3,0),""))</f>
        <v/>
      </c>
      <c r="N136" s="116" t="str">
        <f>IF($F136="","",IFERROR(VLOOKUP($G136,'計算用(別紙5) 指導者'!$C:$N,N$3,0),""))</f>
        <v/>
      </c>
      <c r="O136" s="116" t="str">
        <f>IF($F136="","",IFERROR(VLOOKUP($G136,'計算用(別紙5) 指導者'!$C:$N,O$3,0),""))</f>
        <v/>
      </c>
      <c r="P136" s="116" t="str">
        <f>IF($F136="","",IFERROR(VLOOKUP($G136,'計算用(別紙5) 指導者'!$C:$N,P$3,0),""))</f>
        <v/>
      </c>
      <c r="Q136" s="116" t="str">
        <f>IF($F136="","",IFERROR(VLOOKUP($G136,'計算用(別紙5) 指導者'!$C:$N,Q$3,0),""))</f>
        <v/>
      </c>
    </row>
    <row r="137" spans="1:17" s="108" customFormat="1" ht="135" x14ac:dyDescent="0.15">
      <c r="A137" s="452">
        <f t="shared" si="12"/>
        <v>5</v>
      </c>
      <c r="B137" s="282" t="s">
        <v>803</v>
      </c>
      <c r="C137" s="149" t="str">
        <f t="shared" si="13"/>
        <v>19</v>
      </c>
      <c r="D137" s="274">
        <v>19</v>
      </c>
      <c r="E137" s="277" t="str">
        <f t="shared" si="14"/>
        <v/>
      </c>
      <c r="F137" s="116" t="str">
        <f>IFERROR($H$116&amp;"("&amp;VLOOKUP($C137,'計算用(別紙5)区分別指導者'!$C:$G,F$3,0)&amp;")","")</f>
        <v/>
      </c>
      <c r="G137" s="116" t="str">
        <f>IF($F137="","",IFERROR(VLOOKUP($C137,'計算用(別紙5)区分別指導者'!$C:$G,G$3,0),""))</f>
        <v/>
      </c>
      <c r="H137" s="116" t="str">
        <f>IF($F137="","",IFERROR(VLOOKUP($G137,'計算用(別紙5) 指導者'!$C:$N,H$3,0),""))</f>
        <v/>
      </c>
      <c r="I137" s="116" t="str">
        <f>IF($F137="","",IFERROR(VLOOKUP($G137,'計算用(別紙5) 指導者'!$C:$N,I$3,0),""))</f>
        <v/>
      </c>
      <c r="J137" s="116" t="str">
        <f>IF($F137="","",IFERROR(VLOOKUP($G137,'計算用(別紙5) 指導者'!$C:$N,J$3,0),""))</f>
        <v/>
      </c>
      <c r="K137" s="117" t="str">
        <f>IF($F137="","",IFERROR(VLOOKUP($G137,'計算用(別紙5) 指導者'!$C:$N,K$3,0),""))</f>
        <v/>
      </c>
      <c r="L137" s="116" t="str">
        <f>IF($F137="","",IFERROR(VLOOKUP($G137,'計算用(別紙5) 指導者'!$C:$N,L$3,0),""))</f>
        <v/>
      </c>
      <c r="M137" s="116" t="str">
        <f>IF($F137="","",IFERROR(VLOOKUP($G137,'計算用(別紙5) 指導者'!$C:$N,M$3,0),""))</f>
        <v/>
      </c>
      <c r="N137" s="116" t="str">
        <f>IF($F137="","",IFERROR(VLOOKUP($G137,'計算用(別紙5) 指導者'!$C:$N,N$3,0),""))</f>
        <v/>
      </c>
      <c r="O137" s="116" t="str">
        <f>IF($F137="","",IFERROR(VLOOKUP($G137,'計算用(別紙5) 指導者'!$C:$N,O$3,0),""))</f>
        <v/>
      </c>
      <c r="P137" s="116" t="str">
        <f>IF($F137="","",IFERROR(VLOOKUP($G137,'計算用(別紙5) 指導者'!$C:$N,P$3,0),""))</f>
        <v/>
      </c>
      <c r="Q137" s="116" t="str">
        <f>IF($F137="","",IFERROR(VLOOKUP($G137,'計算用(別紙5) 指導者'!$C:$N,Q$3,0),""))</f>
        <v/>
      </c>
    </row>
    <row r="138" spans="1:17" s="108" customFormat="1" ht="135" x14ac:dyDescent="0.15">
      <c r="A138" s="452">
        <f t="shared" si="12"/>
        <v>5</v>
      </c>
      <c r="B138" s="282" t="s">
        <v>803</v>
      </c>
      <c r="C138" s="149" t="str">
        <f t="shared" si="13"/>
        <v>20</v>
      </c>
      <c r="D138" s="274">
        <v>20</v>
      </c>
      <c r="E138" s="277" t="str">
        <f t="shared" si="14"/>
        <v/>
      </c>
      <c r="F138" s="116" t="str">
        <f>IFERROR($H$116&amp;"("&amp;VLOOKUP($C138,'計算用(別紙5)区分別指導者'!$C:$G,F$3,0)&amp;")","")</f>
        <v/>
      </c>
      <c r="G138" s="116" t="str">
        <f>IF($F138="","",IFERROR(VLOOKUP($C138,'計算用(別紙5)区分別指導者'!$C:$G,G$3,0),""))</f>
        <v/>
      </c>
      <c r="H138" s="116" t="str">
        <f>IF($F138="","",IFERROR(VLOOKUP($G138,'計算用(別紙5) 指導者'!$C:$N,H$3,0),""))</f>
        <v/>
      </c>
      <c r="I138" s="116" t="str">
        <f>IF($F138="","",IFERROR(VLOOKUP($G138,'計算用(別紙5) 指導者'!$C:$N,I$3,0),""))</f>
        <v/>
      </c>
      <c r="J138" s="116" t="str">
        <f>IF($F138="","",IFERROR(VLOOKUP($G138,'計算用(別紙5) 指導者'!$C:$N,J$3,0),""))</f>
        <v/>
      </c>
      <c r="K138" s="117" t="str">
        <f>IF($F138="","",IFERROR(VLOOKUP($G138,'計算用(別紙5) 指導者'!$C:$N,K$3,0),""))</f>
        <v/>
      </c>
      <c r="L138" s="116" t="str">
        <f>IF($F138="","",IFERROR(VLOOKUP($G138,'計算用(別紙5) 指導者'!$C:$N,L$3,0),""))</f>
        <v/>
      </c>
      <c r="M138" s="116" t="str">
        <f>IF($F138="","",IFERROR(VLOOKUP($G138,'計算用(別紙5) 指導者'!$C:$N,M$3,0),""))</f>
        <v/>
      </c>
      <c r="N138" s="116" t="str">
        <f>IF($F138="","",IFERROR(VLOOKUP($G138,'計算用(別紙5) 指導者'!$C:$N,N$3,0),""))</f>
        <v/>
      </c>
      <c r="O138" s="116" t="str">
        <f>IF($F138="","",IFERROR(VLOOKUP($G138,'計算用(別紙5) 指導者'!$C:$N,O$3,0),""))</f>
        <v/>
      </c>
      <c r="P138" s="116" t="str">
        <f>IF($F138="","",IFERROR(VLOOKUP($G138,'計算用(別紙5) 指導者'!$C:$N,P$3,0),""))</f>
        <v/>
      </c>
      <c r="Q138" s="116" t="str">
        <f>IF($F138="","",IFERROR(VLOOKUP($G138,'計算用(別紙5) 指導者'!$C:$N,Q$3,0),""))</f>
        <v/>
      </c>
    </row>
    <row r="139" spans="1:17" s="267" customFormat="1" ht="18.75" x14ac:dyDescent="0.15">
      <c r="A139" s="449">
        <v>6</v>
      </c>
      <c r="C139" s="268"/>
      <c r="D139" s="274"/>
      <c r="E139" s="133"/>
      <c r="K139" s="290"/>
      <c r="P139" s="895">
        <f>'【入力】別紙2-2'!$E$8</f>
        <v>0</v>
      </c>
      <c r="Q139" s="895"/>
    </row>
    <row r="140" spans="1:17" s="285" customFormat="1" ht="18.75" x14ac:dyDescent="0.2">
      <c r="A140" s="450">
        <f>A139</f>
        <v>6</v>
      </c>
      <c r="B140" s="281"/>
      <c r="C140" s="283"/>
      <c r="D140" s="284"/>
      <c r="E140" s="896" t="s">
        <v>463</v>
      </c>
      <c r="F140" s="896"/>
      <c r="G140" s="896"/>
      <c r="H140" s="896"/>
      <c r="I140" s="896"/>
      <c r="J140" s="896"/>
      <c r="K140" s="896"/>
      <c r="L140" s="896"/>
      <c r="M140" s="896"/>
      <c r="N140" s="896"/>
      <c r="O140" s="897"/>
      <c r="P140" s="897"/>
      <c r="Q140" s="897"/>
    </row>
    <row r="141" spans="1:17" s="48" customFormat="1" ht="18.75" x14ac:dyDescent="0.2">
      <c r="A141" s="451">
        <f>A140</f>
        <v>6</v>
      </c>
      <c r="B141" s="271"/>
      <c r="C141" s="147"/>
      <c r="D141" s="275"/>
      <c r="E141" s="896"/>
      <c r="F141" s="896"/>
      <c r="G141" s="896"/>
      <c r="H141" s="896"/>
      <c r="I141" s="896"/>
      <c r="J141" s="896"/>
      <c r="K141" s="896"/>
      <c r="L141" s="896"/>
      <c r="M141" s="896"/>
      <c r="N141" s="896"/>
      <c r="O141" s="898" t="s">
        <v>243</v>
      </c>
      <c r="P141" s="898"/>
      <c r="Q141" s="898"/>
    </row>
    <row r="142" spans="1:17" s="48" customFormat="1" ht="18.75" x14ac:dyDescent="0.15">
      <c r="A142" s="451">
        <f t="shared" ref="A142:A165" si="15">A141</f>
        <v>6</v>
      </c>
      <c r="B142" s="271"/>
      <c r="C142" s="147"/>
      <c r="D142" s="275"/>
      <c r="E142" s="275"/>
      <c r="F142" s="113"/>
      <c r="G142" s="113"/>
      <c r="H142" s="113"/>
      <c r="I142" s="113"/>
      <c r="J142" s="113"/>
      <c r="K142" s="114"/>
      <c r="L142" s="113"/>
      <c r="M142" s="113"/>
      <c r="N142" s="113"/>
      <c r="O142" s="113"/>
      <c r="P142" s="113"/>
      <c r="Q142" s="269"/>
    </row>
    <row r="143" spans="1:17" s="48" customFormat="1" ht="18.75" x14ac:dyDescent="0.2">
      <c r="A143" s="451">
        <f t="shared" si="15"/>
        <v>6</v>
      </c>
      <c r="B143" s="271"/>
      <c r="C143" s="147"/>
      <c r="D143" s="275"/>
      <c r="E143" s="892" t="s">
        <v>464</v>
      </c>
      <c r="F143" s="892"/>
      <c r="G143" s="892"/>
      <c r="H143" s="893" t="str">
        <f>IF(IFERROR(VLOOKUP($A140,'計算用(別紙2-2)区分'!$A:$E,4,0),"")="","",VLOOKUP($A140,'計算用(別紙2-2)区分'!$A:$E,4,0))</f>
        <v/>
      </c>
      <c r="I143" s="893"/>
      <c r="J143" s="893"/>
      <c r="K143" s="893"/>
      <c r="L143" s="893"/>
      <c r="M143" s="893"/>
      <c r="N143" s="893"/>
      <c r="O143" s="270"/>
      <c r="P143" s="270"/>
      <c r="Q143" s="270"/>
    </row>
    <row r="144" spans="1:17" s="48" customFormat="1" ht="18.75" x14ac:dyDescent="0.15">
      <c r="A144" s="451">
        <f t="shared" si="15"/>
        <v>6</v>
      </c>
      <c r="B144" s="271"/>
      <c r="C144" s="147"/>
      <c r="D144" s="275"/>
      <c r="E144" s="275"/>
      <c r="F144" s="894"/>
      <c r="G144" s="894"/>
      <c r="H144" s="894"/>
      <c r="I144" s="894"/>
      <c r="J144" s="894"/>
      <c r="K144" s="894"/>
      <c r="L144" s="894"/>
      <c r="M144" s="894"/>
      <c r="N144" s="894"/>
      <c r="O144" s="280"/>
      <c r="P144" s="280"/>
      <c r="Q144" s="280"/>
    </row>
    <row r="145" spans="1:17" s="42" customFormat="1" ht="57" x14ac:dyDescent="0.15">
      <c r="A145" s="451">
        <f t="shared" si="15"/>
        <v>6</v>
      </c>
      <c r="B145" s="271"/>
      <c r="C145" s="148"/>
      <c r="D145" s="276"/>
      <c r="E145" s="278"/>
      <c r="F145" s="115" t="s">
        <v>488</v>
      </c>
      <c r="G145" s="115" t="s">
        <v>465</v>
      </c>
      <c r="H145" s="115" t="s">
        <v>466</v>
      </c>
      <c r="I145" s="115" t="s">
        <v>484</v>
      </c>
      <c r="J145" s="115" t="s">
        <v>467</v>
      </c>
      <c r="K145" s="115" t="s">
        <v>468</v>
      </c>
      <c r="L145" s="115" t="s">
        <v>485</v>
      </c>
      <c r="M145" s="115" t="s">
        <v>486</v>
      </c>
      <c r="N145" s="115" t="s">
        <v>487</v>
      </c>
      <c r="O145" s="115" t="s">
        <v>742</v>
      </c>
      <c r="P145" s="115" t="s">
        <v>469</v>
      </c>
      <c r="Q145" s="115" t="s">
        <v>470</v>
      </c>
    </row>
    <row r="146" spans="1:17" s="108" customFormat="1" ht="135" x14ac:dyDescent="0.15">
      <c r="A146" s="452">
        <f t="shared" si="15"/>
        <v>6</v>
      </c>
      <c r="B146" s="282" t="s">
        <v>803</v>
      </c>
      <c r="C146" s="149" t="str">
        <f>$H$143&amp;D146</f>
        <v>1</v>
      </c>
      <c r="D146" s="274">
        <v>1</v>
      </c>
      <c r="E146" s="277" t="str">
        <f>IF(F146&lt;&gt;"",D146,"")</f>
        <v/>
      </c>
      <c r="F146" s="116" t="str">
        <f>IFERROR($H$143&amp;"("&amp;VLOOKUP($C146,'計算用(別紙5)区分別指導者'!$C:$G,F$3,0)&amp;")","")</f>
        <v/>
      </c>
      <c r="G146" s="116" t="str">
        <f>IF($F146="","",IFERROR(VLOOKUP($C146,'計算用(別紙5)区分別指導者'!$C:$G,G$3,0),""))</f>
        <v/>
      </c>
      <c r="H146" s="116" t="str">
        <f>IF($F146="","",IFERROR(VLOOKUP($G146,'計算用(別紙5) 指導者'!$C:$N,H$3,0),""))</f>
        <v/>
      </c>
      <c r="I146" s="116" t="str">
        <f>IF($F146="","",IFERROR(VLOOKUP($G146,'計算用(別紙5) 指導者'!$C:$N,I$3,0),""))</f>
        <v/>
      </c>
      <c r="J146" s="116" t="str">
        <f>IF($F146="","",IFERROR(VLOOKUP($G146,'計算用(別紙5) 指導者'!$C:$N,J$3,0),""))</f>
        <v/>
      </c>
      <c r="K146" s="117" t="str">
        <f>IF($F146="","",IFERROR(VLOOKUP($G146,'計算用(別紙5) 指導者'!$C:$N,K$3,0),""))</f>
        <v/>
      </c>
      <c r="L146" s="116" t="str">
        <f>IF($F146="","",IFERROR(VLOOKUP($G146,'計算用(別紙5) 指導者'!$C:$N,L$3,0),""))</f>
        <v/>
      </c>
      <c r="M146" s="116" t="str">
        <f>IF($F146="","",IFERROR(VLOOKUP($G146,'計算用(別紙5) 指導者'!$C:$N,M$3,0),""))</f>
        <v/>
      </c>
      <c r="N146" s="116" t="str">
        <f>IF($F146="","",IFERROR(VLOOKUP($G146,'計算用(別紙5) 指導者'!$C:$N,N$3,0),""))</f>
        <v/>
      </c>
      <c r="O146" s="116" t="str">
        <f>IF($F146="","",IFERROR(VLOOKUP($G146,'計算用(別紙5) 指導者'!$C:$N,O$3,0),""))</f>
        <v/>
      </c>
      <c r="P146" s="116" t="str">
        <f>IF($F146="","",IFERROR(VLOOKUP($G146,'計算用(別紙5) 指導者'!$C:$N,P$3,0),""))</f>
        <v/>
      </c>
      <c r="Q146" s="116" t="str">
        <f>IF($F146="","",IFERROR(VLOOKUP($G146,'計算用(別紙5) 指導者'!$C:$N,Q$3,0),""))</f>
        <v/>
      </c>
    </row>
    <row r="147" spans="1:17" s="108" customFormat="1" ht="135" x14ac:dyDescent="0.15">
      <c r="A147" s="452">
        <f t="shared" si="15"/>
        <v>6</v>
      </c>
      <c r="B147" s="282" t="s">
        <v>803</v>
      </c>
      <c r="C147" s="149" t="str">
        <f t="shared" ref="C147:C165" si="16">$H$143&amp;D147</f>
        <v>2</v>
      </c>
      <c r="D147" s="274">
        <v>2</v>
      </c>
      <c r="E147" s="277" t="str">
        <f t="shared" ref="E147:E165" si="17">IF(F147&lt;&gt;"",D147,"")</f>
        <v/>
      </c>
      <c r="F147" s="116" t="str">
        <f>IFERROR($H$143&amp;"("&amp;VLOOKUP($C147,'計算用(別紙5)区分別指導者'!$C:$G,F$3,0)&amp;")","")</f>
        <v/>
      </c>
      <c r="G147" s="116" t="str">
        <f>IF($F147="","",IFERROR(VLOOKUP($C147,'計算用(別紙5)区分別指導者'!$C:$G,G$3,0),""))</f>
        <v/>
      </c>
      <c r="H147" s="116" t="str">
        <f>IF($F147="","",IFERROR(VLOOKUP($G147,'計算用(別紙5) 指導者'!$C:$N,H$3,0),""))</f>
        <v/>
      </c>
      <c r="I147" s="116" t="str">
        <f>IF($F147="","",IFERROR(VLOOKUP($G147,'計算用(別紙5) 指導者'!$C:$N,I$3,0),""))</f>
        <v/>
      </c>
      <c r="J147" s="116" t="str">
        <f>IF($F147="","",IFERROR(VLOOKUP($G147,'計算用(別紙5) 指導者'!$C:$N,J$3,0),""))</f>
        <v/>
      </c>
      <c r="K147" s="117" t="str">
        <f>IF($F147="","",IFERROR(VLOOKUP($G147,'計算用(別紙5) 指導者'!$C:$N,K$3,0),""))</f>
        <v/>
      </c>
      <c r="L147" s="116" t="str">
        <f>IF($F147="","",IFERROR(VLOOKUP($G147,'計算用(別紙5) 指導者'!$C:$N,L$3,0),""))</f>
        <v/>
      </c>
      <c r="M147" s="116" t="str">
        <f>IF($F147="","",IFERROR(VLOOKUP($G147,'計算用(別紙5) 指導者'!$C:$N,M$3,0),""))</f>
        <v/>
      </c>
      <c r="N147" s="116" t="str">
        <f>IF($F147="","",IFERROR(VLOOKUP($G147,'計算用(別紙5) 指導者'!$C:$N,N$3,0),""))</f>
        <v/>
      </c>
      <c r="O147" s="116" t="str">
        <f>IF($F147="","",IFERROR(VLOOKUP($G147,'計算用(別紙5) 指導者'!$C:$N,O$3,0),""))</f>
        <v/>
      </c>
      <c r="P147" s="116" t="str">
        <f>IF($F147="","",IFERROR(VLOOKUP($G147,'計算用(別紙5) 指導者'!$C:$N,P$3,0),""))</f>
        <v/>
      </c>
      <c r="Q147" s="116" t="str">
        <f>IF($F147="","",IFERROR(VLOOKUP($G147,'計算用(別紙5) 指導者'!$C:$N,Q$3,0),""))</f>
        <v/>
      </c>
    </row>
    <row r="148" spans="1:17" s="108" customFormat="1" ht="135" x14ac:dyDescent="0.15">
      <c r="A148" s="452">
        <f t="shared" si="15"/>
        <v>6</v>
      </c>
      <c r="B148" s="282" t="s">
        <v>803</v>
      </c>
      <c r="C148" s="149" t="str">
        <f t="shared" si="16"/>
        <v>3</v>
      </c>
      <c r="D148" s="274">
        <v>3</v>
      </c>
      <c r="E148" s="277" t="str">
        <f t="shared" si="17"/>
        <v/>
      </c>
      <c r="F148" s="116" t="str">
        <f>IFERROR($H$143&amp;"("&amp;VLOOKUP($C148,'計算用(別紙5)区分別指導者'!$C:$G,F$3,0)&amp;")","")</f>
        <v/>
      </c>
      <c r="G148" s="116" t="str">
        <f>IF($F148="","",IFERROR(VLOOKUP($C148,'計算用(別紙5)区分別指導者'!$C:$G,G$3,0),""))</f>
        <v/>
      </c>
      <c r="H148" s="116" t="str">
        <f>IF($F148="","",IFERROR(VLOOKUP($G148,'計算用(別紙5) 指導者'!$C:$N,H$3,0),""))</f>
        <v/>
      </c>
      <c r="I148" s="116" t="str">
        <f>IF($F148="","",IFERROR(VLOOKUP($G148,'計算用(別紙5) 指導者'!$C:$N,I$3,0),""))</f>
        <v/>
      </c>
      <c r="J148" s="116" t="str">
        <f>IF($F148="","",IFERROR(VLOOKUP($G148,'計算用(別紙5) 指導者'!$C:$N,J$3,0),""))</f>
        <v/>
      </c>
      <c r="K148" s="117" t="str">
        <f>IF($F148="","",IFERROR(VLOOKUP($G148,'計算用(別紙5) 指導者'!$C:$N,K$3,0),""))</f>
        <v/>
      </c>
      <c r="L148" s="116" t="str">
        <f>IF($F148="","",IFERROR(VLOOKUP($G148,'計算用(別紙5) 指導者'!$C:$N,L$3,0),""))</f>
        <v/>
      </c>
      <c r="M148" s="116" t="str">
        <f>IF($F148="","",IFERROR(VLOOKUP($G148,'計算用(別紙5) 指導者'!$C:$N,M$3,0),""))</f>
        <v/>
      </c>
      <c r="N148" s="116" t="str">
        <f>IF($F148="","",IFERROR(VLOOKUP($G148,'計算用(別紙5) 指導者'!$C:$N,N$3,0),""))</f>
        <v/>
      </c>
      <c r="O148" s="116" t="str">
        <f>IF($F148="","",IFERROR(VLOOKUP($G148,'計算用(別紙5) 指導者'!$C:$N,O$3,0),""))</f>
        <v/>
      </c>
      <c r="P148" s="116" t="str">
        <f>IF($F148="","",IFERROR(VLOOKUP($G148,'計算用(別紙5) 指導者'!$C:$N,P$3,0),""))</f>
        <v/>
      </c>
      <c r="Q148" s="116" t="str">
        <f>IF($F148="","",IFERROR(VLOOKUP($G148,'計算用(別紙5) 指導者'!$C:$N,Q$3,0),""))</f>
        <v/>
      </c>
    </row>
    <row r="149" spans="1:17" s="108" customFormat="1" ht="135" x14ac:dyDescent="0.15">
      <c r="A149" s="452">
        <f t="shared" si="15"/>
        <v>6</v>
      </c>
      <c r="B149" s="282" t="s">
        <v>803</v>
      </c>
      <c r="C149" s="149" t="str">
        <f t="shared" si="16"/>
        <v>4</v>
      </c>
      <c r="D149" s="274">
        <v>4</v>
      </c>
      <c r="E149" s="277" t="str">
        <f t="shared" si="17"/>
        <v/>
      </c>
      <c r="F149" s="116" t="str">
        <f>IFERROR($H$143&amp;"("&amp;VLOOKUP($C149,'計算用(別紙5)区分別指導者'!$C:$G,F$3,0)&amp;")","")</f>
        <v/>
      </c>
      <c r="G149" s="116" t="str">
        <f>IF($F149="","",IFERROR(VLOOKUP($C149,'計算用(別紙5)区分別指導者'!$C:$G,G$3,0),""))</f>
        <v/>
      </c>
      <c r="H149" s="116" t="str">
        <f>IF($F149="","",IFERROR(VLOOKUP($G149,'計算用(別紙5) 指導者'!$C:$N,H$3,0),""))</f>
        <v/>
      </c>
      <c r="I149" s="116" t="str">
        <f>IF($F149="","",IFERROR(VLOOKUP($G149,'計算用(別紙5) 指導者'!$C:$N,I$3,0),""))</f>
        <v/>
      </c>
      <c r="J149" s="116" t="str">
        <f>IF($F149="","",IFERROR(VLOOKUP($G149,'計算用(別紙5) 指導者'!$C:$N,J$3,0),""))</f>
        <v/>
      </c>
      <c r="K149" s="117" t="str">
        <f>IF($F149="","",IFERROR(VLOOKUP($G149,'計算用(別紙5) 指導者'!$C:$N,K$3,0),""))</f>
        <v/>
      </c>
      <c r="L149" s="116" t="str">
        <f>IF($F149="","",IFERROR(VLOOKUP($G149,'計算用(別紙5) 指導者'!$C:$N,L$3,0),""))</f>
        <v/>
      </c>
      <c r="M149" s="116" t="str">
        <f>IF($F149="","",IFERROR(VLOOKUP($G149,'計算用(別紙5) 指導者'!$C:$N,M$3,0),""))</f>
        <v/>
      </c>
      <c r="N149" s="116" t="str">
        <f>IF($F149="","",IFERROR(VLOOKUP($G149,'計算用(別紙5) 指導者'!$C:$N,N$3,0),""))</f>
        <v/>
      </c>
      <c r="O149" s="116" t="str">
        <f>IF($F149="","",IFERROR(VLOOKUP($G149,'計算用(別紙5) 指導者'!$C:$N,O$3,0),""))</f>
        <v/>
      </c>
      <c r="P149" s="116" t="str">
        <f>IF($F149="","",IFERROR(VLOOKUP($G149,'計算用(別紙5) 指導者'!$C:$N,P$3,0),""))</f>
        <v/>
      </c>
      <c r="Q149" s="116" t="str">
        <f>IF($F149="","",IFERROR(VLOOKUP($G149,'計算用(別紙5) 指導者'!$C:$N,Q$3,0),""))</f>
        <v/>
      </c>
    </row>
    <row r="150" spans="1:17" s="108" customFormat="1" ht="135" x14ac:dyDescent="0.15">
      <c r="A150" s="452">
        <f t="shared" si="15"/>
        <v>6</v>
      </c>
      <c r="B150" s="282" t="s">
        <v>803</v>
      </c>
      <c r="C150" s="149" t="str">
        <f t="shared" si="16"/>
        <v>5</v>
      </c>
      <c r="D150" s="274">
        <v>5</v>
      </c>
      <c r="E150" s="277" t="str">
        <f t="shared" si="17"/>
        <v/>
      </c>
      <c r="F150" s="116" t="str">
        <f>IFERROR($H$143&amp;"("&amp;VLOOKUP($C150,'計算用(別紙5)区分別指導者'!$C:$G,F$3,0)&amp;")","")</f>
        <v/>
      </c>
      <c r="G150" s="116" t="str">
        <f>IF($F150="","",IFERROR(VLOOKUP($C150,'計算用(別紙5)区分別指導者'!$C:$G,G$3,0),""))</f>
        <v/>
      </c>
      <c r="H150" s="116" t="str">
        <f>IF($F150="","",IFERROR(VLOOKUP($G150,'計算用(別紙5) 指導者'!$C:$N,H$3,0),""))</f>
        <v/>
      </c>
      <c r="I150" s="116" t="str">
        <f>IF($F150="","",IFERROR(VLOOKUP($G150,'計算用(別紙5) 指導者'!$C:$N,I$3,0),""))</f>
        <v/>
      </c>
      <c r="J150" s="116" t="str">
        <f>IF($F150="","",IFERROR(VLOOKUP($G150,'計算用(別紙5) 指導者'!$C:$N,J$3,0),""))</f>
        <v/>
      </c>
      <c r="K150" s="117" t="str">
        <f>IF($F150="","",IFERROR(VLOOKUP($G150,'計算用(別紙5) 指導者'!$C:$N,K$3,0),""))</f>
        <v/>
      </c>
      <c r="L150" s="116" t="str">
        <f>IF($F150="","",IFERROR(VLOOKUP($G150,'計算用(別紙5) 指導者'!$C:$N,L$3,0),""))</f>
        <v/>
      </c>
      <c r="M150" s="116" t="str">
        <f>IF($F150="","",IFERROR(VLOOKUP($G150,'計算用(別紙5) 指導者'!$C:$N,M$3,0),""))</f>
        <v/>
      </c>
      <c r="N150" s="116" t="str">
        <f>IF($F150="","",IFERROR(VLOOKUP($G150,'計算用(別紙5) 指導者'!$C:$N,N$3,0),""))</f>
        <v/>
      </c>
      <c r="O150" s="116" t="str">
        <f>IF($F150="","",IFERROR(VLOOKUP($G150,'計算用(別紙5) 指導者'!$C:$N,O$3,0),""))</f>
        <v/>
      </c>
      <c r="P150" s="116" t="str">
        <f>IF($F150="","",IFERROR(VLOOKUP($G150,'計算用(別紙5) 指導者'!$C:$N,P$3,0),""))</f>
        <v/>
      </c>
      <c r="Q150" s="116" t="str">
        <f>IF($F150="","",IFERROR(VLOOKUP($G150,'計算用(別紙5) 指導者'!$C:$N,Q$3,0),""))</f>
        <v/>
      </c>
    </row>
    <row r="151" spans="1:17" s="108" customFormat="1" ht="135" x14ac:dyDescent="0.15">
      <c r="A151" s="452">
        <f t="shared" si="15"/>
        <v>6</v>
      </c>
      <c r="B151" s="282" t="s">
        <v>803</v>
      </c>
      <c r="C151" s="149" t="str">
        <f t="shared" si="16"/>
        <v>6</v>
      </c>
      <c r="D151" s="274">
        <v>6</v>
      </c>
      <c r="E151" s="277" t="str">
        <f t="shared" si="17"/>
        <v/>
      </c>
      <c r="F151" s="116" t="str">
        <f>IFERROR($H$143&amp;"("&amp;VLOOKUP($C151,'計算用(別紙5)区分別指導者'!$C:$G,F$3,0)&amp;")","")</f>
        <v/>
      </c>
      <c r="G151" s="116" t="str">
        <f>IF($F151="","",IFERROR(VLOOKUP($C151,'計算用(別紙5)区分別指導者'!$C:$G,G$3,0),""))</f>
        <v/>
      </c>
      <c r="H151" s="116" t="str">
        <f>IF($F151="","",IFERROR(VLOOKUP($G151,'計算用(別紙5) 指導者'!$C:$N,H$3,0),""))</f>
        <v/>
      </c>
      <c r="I151" s="116" t="str">
        <f>IF($F151="","",IFERROR(VLOOKUP($G151,'計算用(別紙5) 指導者'!$C:$N,I$3,0),""))</f>
        <v/>
      </c>
      <c r="J151" s="116" t="str">
        <f>IF($F151="","",IFERROR(VLOOKUP($G151,'計算用(別紙5) 指導者'!$C:$N,J$3,0),""))</f>
        <v/>
      </c>
      <c r="K151" s="117" t="str">
        <f>IF($F151="","",IFERROR(VLOOKUP($G151,'計算用(別紙5) 指導者'!$C:$N,K$3,0),""))</f>
        <v/>
      </c>
      <c r="L151" s="116" t="str">
        <f>IF($F151="","",IFERROR(VLOOKUP($G151,'計算用(別紙5) 指導者'!$C:$N,L$3,0),""))</f>
        <v/>
      </c>
      <c r="M151" s="116" t="str">
        <f>IF($F151="","",IFERROR(VLOOKUP($G151,'計算用(別紙5) 指導者'!$C:$N,M$3,0),""))</f>
        <v/>
      </c>
      <c r="N151" s="116" t="str">
        <f>IF($F151="","",IFERROR(VLOOKUP($G151,'計算用(別紙5) 指導者'!$C:$N,N$3,0),""))</f>
        <v/>
      </c>
      <c r="O151" s="116" t="str">
        <f>IF($F151="","",IFERROR(VLOOKUP($G151,'計算用(別紙5) 指導者'!$C:$N,O$3,0),""))</f>
        <v/>
      </c>
      <c r="P151" s="116" t="str">
        <f>IF($F151="","",IFERROR(VLOOKUP($G151,'計算用(別紙5) 指導者'!$C:$N,P$3,0),""))</f>
        <v/>
      </c>
      <c r="Q151" s="116" t="str">
        <f>IF($F151="","",IFERROR(VLOOKUP($G151,'計算用(別紙5) 指導者'!$C:$N,Q$3,0),""))</f>
        <v/>
      </c>
    </row>
    <row r="152" spans="1:17" s="108" customFormat="1" ht="135" x14ac:dyDescent="0.15">
      <c r="A152" s="452">
        <f t="shared" si="15"/>
        <v>6</v>
      </c>
      <c r="B152" s="282" t="s">
        <v>803</v>
      </c>
      <c r="C152" s="149" t="str">
        <f t="shared" si="16"/>
        <v>7</v>
      </c>
      <c r="D152" s="274">
        <v>7</v>
      </c>
      <c r="E152" s="277" t="str">
        <f t="shared" si="17"/>
        <v/>
      </c>
      <c r="F152" s="116" t="str">
        <f>IFERROR($H$143&amp;"("&amp;VLOOKUP($C152,'計算用(別紙5)区分別指導者'!$C:$G,F$3,0)&amp;")","")</f>
        <v/>
      </c>
      <c r="G152" s="116" t="str">
        <f>IF($F152="","",IFERROR(VLOOKUP($C152,'計算用(別紙5)区分別指導者'!$C:$G,G$3,0),""))</f>
        <v/>
      </c>
      <c r="H152" s="116" t="str">
        <f>IF($F152="","",IFERROR(VLOOKUP($G152,'計算用(別紙5) 指導者'!$C:$N,H$3,0),""))</f>
        <v/>
      </c>
      <c r="I152" s="116" t="str">
        <f>IF($F152="","",IFERROR(VLOOKUP($G152,'計算用(別紙5) 指導者'!$C:$N,I$3,0),""))</f>
        <v/>
      </c>
      <c r="J152" s="116" t="str">
        <f>IF($F152="","",IFERROR(VLOOKUP($G152,'計算用(別紙5) 指導者'!$C:$N,J$3,0),""))</f>
        <v/>
      </c>
      <c r="K152" s="117" t="str">
        <f>IF($F152="","",IFERROR(VLOOKUP($G152,'計算用(別紙5) 指導者'!$C:$N,K$3,0),""))</f>
        <v/>
      </c>
      <c r="L152" s="116" t="str">
        <f>IF($F152="","",IFERROR(VLOOKUP($G152,'計算用(別紙5) 指導者'!$C:$N,L$3,0),""))</f>
        <v/>
      </c>
      <c r="M152" s="116" t="str">
        <f>IF($F152="","",IFERROR(VLOOKUP($G152,'計算用(別紙5) 指導者'!$C:$N,M$3,0),""))</f>
        <v/>
      </c>
      <c r="N152" s="116" t="str">
        <f>IF($F152="","",IFERROR(VLOOKUP($G152,'計算用(別紙5) 指導者'!$C:$N,N$3,0),""))</f>
        <v/>
      </c>
      <c r="O152" s="116" t="str">
        <f>IF($F152="","",IFERROR(VLOOKUP($G152,'計算用(別紙5) 指導者'!$C:$N,O$3,0),""))</f>
        <v/>
      </c>
      <c r="P152" s="116" t="str">
        <f>IF($F152="","",IFERROR(VLOOKUP($G152,'計算用(別紙5) 指導者'!$C:$N,P$3,0),""))</f>
        <v/>
      </c>
      <c r="Q152" s="116" t="str">
        <f>IF($F152="","",IFERROR(VLOOKUP($G152,'計算用(別紙5) 指導者'!$C:$N,Q$3,0),""))</f>
        <v/>
      </c>
    </row>
    <row r="153" spans="1:17" s="108" customFormat="1" ht="135" x14ac:dyDescent="0.15">
      <c r="A153" s="452">
        <f t="shared" si="15"/>
        <v>6</v>
      </c>
      <c r="B153" s="282" t="s">
        <v>803</v>
      </c>
      <c r="C153" s="149" t="str">
        <f t="shared" si="16"/>
        <v>8</v>
      </c>
      <c r="D153" s="274">
        <v>8</v>
      </c>
      <c r="E153" s="277" t="str">
        <f t="shared" si="17"/>
        <v/>
      </c>
      <c r="F153" s="116" t="str">
        <f>IFERROR($H$143&amp;"("&amp;VLOOKUP($C153,'計算用(別紙5)区分別指導者'!$C:$G,F$3,0)&amp;")","")</f>
        <v/>
      </c>
      <c r="G153" s="116" t="str">
        <f>IF($F153="","",IFERROR(VLOOKUP($C153,'計算用(別紙5)区分別指導者'!$C:$G,G$3,0),""))</f>
        <v/>
      </c>
      <c r="H153" s="116" t="str">
        <f>IF($F153="","",IFERROR(VLOOKUP($G153,'計算用(別紙5) 指導者'!$C:$N,H$3,0),""))</f>
        <v/>
      </c>
      <c r="I153" s="116" t="str">
        <f>IF($F153="","",IFERROR(VLOOKUP($G153,'計算用(別紙5) 指導者'!$C:$N,I$3,0),""))</f>
        <v/>
      </c>
      <c r="J153" s="116" t="str">
        <f>IF($F153="","",IFERROR(VLOOKUP($G153,'計算用(別紙5) 指導者'!$C:$N,J$3,0),""))</f>
        <v/>
      </c>
      <c r="K153" s="117" t="str">
        <f>IF($F153="","",IFERROR(VLOOKUP($G153,'計算用(別紙5) 指導者'!$C:$N,K$3,0),""))</f>
        <v/>
      </c>
      <c r="L153" s="116" t="str">
        <f>IF($F153="","",IFERROR(VLOOKUP($G153,'計算用(別紙5) 指導者'!$C:$N,L$3,0),""))</f>
        <v/>
      </c>
      <c r="M153" s="116" t="str">
        <f>IF($F153="","",IFERROR(VLOOKUP($G153,'計算用(別紙5) 指導者'!$C:$N,M$3,0),""))</f>
        <v/>
      </c>
      <c r="N153" s="116" t="str">
        <f>IF($F153="","",IFERROR(VLOOKUP($G153,'計算用(別紙5) 指導者'!$C:$N,N$3,0),""))</f>
        <v/>
      </c>
      <c r="O153" s="116" t="str">
        <f>IF($F153="","",IFERROR(VLOOKUP($G153,'計算用(別紙5) 指導者'!$C:$N,O$3,0),""))</f>
        <v/>
      </c>
      <c r="P153" s="116" t="str">
        <f>IF($F153="","",IFERROR(VLOOKUP($G153,'計算用(別紙5) 指導者'!$C:$N,P$3,0),""))</f>
        <v/>
      </c>
      <c r="Q153" s="116" t="str">
        <f>IF($F153="","",IFERROR(VLOOKUP($G153,'計算用(別紙5) 指導者'!$C:$N,Q$3,0),""))</f>
        <v/>
      </c>
    </row>
    <row r="154" spans="1:17" s="108" customFormat="1" ht="135" x14ac:dyDescent="0.15">
      <c r="A154" s="452">
        <f t="shared" si="15"/>
        <v>6</v>
      </c>
      <c r="B154" s="282" t="s">
        <v>803</v>
      </c>
      <c r="C154" s="149" t="str">
        <f t="shared" si="16"/>
        <v>9</v>
      </c>
      <c r="D154" s="274">
        <v>9</v>
      </c>
      <c r="E154" s="277" t="str">
        <f t="shared" si="17"/>
        <v/>
      </c>
      <c r="F154" s="116" t="str">
        <f>IFERROR($H$143&amp;"("&amp;VLOOKUP($C154,'計算用(別紙5)区分別指導者'!$C:$G,F$3,0)&amp;")","")</f>
        <v/>
      </c>
      <c r="G154" s="116" t="str">
        <f>IF($F154="","",IFERROR(VLOOKUP($C154,'計算用(別紙5)区分別指導者'!$C:$G,G$3,0),""))</f>
        <v/>
      </c>
      <c r="H154" s="116" t="str">
        <f>IF($F154="","",IFERROR(VLOOKUP($G154,'計算用(別紙5) 指導者'!$C:$N,H$3,0),""))</f>
        <v/>
      </c>
      <c r="I154" s="116" t="str">
        <f>IF($F154="","",IFERROR(VLOOKUP($G154,'計算用(別紙5) 指導者'!$C:$N,I$3,0),""))</f>
        <v/>
      </c>
      <c r="J154" s="116" t="str">
        <f>IF($F154="","",IFERROR(VLOOKUP($G154,'計算用(別紙5) 指導者'!$C:$N,J$3,0),""))</f>
        <v/>
      </c>
      <c r="K154" s="117" t="str">
        <f>IF($F154="","",IFERROR(VLOOKUP($G154,'計算用(別紙5) 指導者'!$C:$N,K$3,0),""))</f>
        <v/>
      </c>
      <c r="L154" s="116" t="str">
        <f>IF($F154="","",IFERROR(VLOOKUP($G154,'計算用(別紙5) 指導者'!$C:$N,L$3,0),""))</f>
        <v/>
      </c>
      <c r="M154" s="116" t="str">
        <f>IF($F154="","",IFERROR(VLOOKUP($G154,'計算用(別紙5) 指導者'!$C:$N,M$3,0),""))</f>
        <v/>
      </c>
      <c r="N154" s="116" t="str">
        <f>IF($F154="","",IFERROR(VLOOKUP($G154,'計算用(別紙5) 指導者'!$C:$N,N$3,0),""))</f>
        <v/>
      </c>
      <c r="O154" s="116" t="str">
        <f>IF($F154="","",IFERROR(VLOOKUP($G154,'計算用(別紙5) 指導者'!$C:$N,O$3,0),""))</f>
        <v/>
      </c>
      <c r="P154" s="116" t="str">
        <f>IF($F154="","",IFERROR(VLOOKUP($G154,'計算用(別紙5) 指導者'!$C:$N,P$3,0),""))</f>
        <v/>
      </c>
      <c r="Q154" s="116" t="str">
        <f>IF($F154="","",IFERROR(VLOOKUP($G154,'計算用(別紙5) 指導者'!$C:$N,Q$3,0),""))</f>
        <v/>
      </c>
    </row>
    <row r="155" spans="1:17" s="108" customFormat="1" ht="135" x14ac:dyDescent="0.15">
      <c r="A155" s="452">
        <f t="shared" si="15"/>
        <v>6</v>
      </c>
      <c r="B155" s="282" t="s">
        <v>803</v>
      </c>
      <c r="C155" s="149" t="str">
        <f t="shared" si="16"/>
        <v>10</v>
      </c>
      <c r="D155" s="274">
        <v>10</v>
      </c>
      <c r="E155" s="277" t="str">
        <f t="shared" si="17"/>
        <v/>
      </c>
      <c r="F155" s="116" t="str">
        <f>IFERROR($H$143&amp;"("&amp;VLOOKUP($C155,'計算用(別紙5)区分別指導者'!$C:$G,F$3,0)&amp;")","")</f>
        <v/>
      </c>
      <c r="G155" s="116" t="str">
        <f>IF($F155="","",IFERROR(VLOOKUP($C155,'計算用(別紙5)区分別指導者'!$C:$G,G$3,0),""))</f>
        <v/>
      </c>
      <c r="H155" s="116" t="str">
        <f>IF($F155="","",IFERROR(VLOOKUP($G155,'計算用(別紙5) 指導者'!$C:$N,H$3,0),""))</f>
        <v/>
      </c>
      <c r="I155" s="116" t="str">
        <f>IF($F155="","",IFERROR(VLOOKUP($G155,'計算用(別紙5) 指導者'!$C:$N,I$3,0),""))</f>
        <v/>
      </c>
      <c r="J155" s="116" t="str">
        <f>IF($F155="","",IFERROR(VLOOKUP($G155,'計算用(別紙5) 指導者'!$C:$N,J$3,0),""))</f>
        <v/>
      </c>
      <c r="K155" s="117" t="str">
        <f>IF($F155="","",IFERROR(VLOOKUP($G155,'計算用(別紙5) 指導者'!$C:$N,K$3,0),""))</f>
        <v/>
      </c>
      <c r="L155" s="116" t="str">
        <f>IF($F155="","",IFERROR(VLOOKUP($G155,'計算用(別紙5) 指導者'!$C:$N,L$3,0),""))</f>
        <v/>
      </c>
      <c r="M155" s="116" t="str">
        <f>IF($F155="","",IFERROR(VLOOKUP($G155,'計算用(別紙5) 指導者'!$C:$N,M$3,0),""))</f>
        <v/>
      </c>
      <c r="N155" s="116" t="str">
        <f>IF($F155="","",IFERROR(VLOOKUP($G155,'計算用(別紙5) 指導者'!$C:$N,N$3,0),""))</f>
        <v/>
      </c>
      <c r="O155" s="116" t="str">
        <f>IF($F155="","",IFERROR(VLOOKUP($G155,'計算用(別紙5) 指導者'!$C:$N,O$3,0),""))</f>
        <v/>
      </c>
      <c r="P155" s="116" t="str">
        <f>IF($F155="","",IFERROR(VLOOKUP($G155,'計算用(別紙5) 指導者'!$C:$N,P$3,0),""))</f>
        <v/>
      </c>
      <c r="Q155" s="116" t="str">
        <f>IF($F155="","",IFERROR(VLOOKUP($G155,'計算用(別紙5) 指導者'!$C:$N,Q$3,0),""))</f>
        <v/>
      </c>
    </row>
    <row r="156" spans="1:17" s="108" customFormat="1" ht="135" x14ac:dyDescent="0.15">
      <c r="A156" s="452">
        <f t="shared" si="15"/>
        <v>6</v>
      </c>
      <c r="B156" s="282" t="s">
        <v>803</v>
      </c>
      <c r="C156" s="149" t="str">
        <f t="shared" si="16"/>
        <v>11</v>
      </c>
      <c r="D156" s="274">
        <v>11</v>
      </c>
      <c r="E156" s="277" t="str">
        <f t="shared" si="17"/>
        <v/>
      </c>
      <c r="F156" s="116" t="str">
        <f>IFERROR($H$143&amp;"("&amp;VLOOKUP($C156,'計算用(別紙5)区分別指導者'!$C:$G,F$3,0)&amp;")","")</f>
        <v/>
      </c>
      <c r="G156" s="116" t="str">
        <f>IF($F156="","",IFERROR(VLOOKUP($C156,'計算用(別紙5)区分別指導者'!$C:$G,G$3,0),""))</f>
        <v/>
      </c>
      <c r="H156" s="116" t="str">
        <f>IF($F156="","",IFERROR(VLOOKUP($G156,'計算用(別紙5) 指導者'!$C:$N,H$3,0),""))</f>
        <v/>
      </c>
      <c r="I156" s="116" t="str">
        <f>IF($F156="","",IFERROR(VLOOKUP($G156,'計算用(別紙5) 指導者'!$C:$N,I$3,0),""))</f>
        <v/>
      </c>
      <c r="J156" s="116" t="str">
        <f>IF($F156="","",IFERROR(VLOOKUP($G156,'計算用(別紙5) 指導者'!$C:$N,J$3,0),""))</f>
        <v/>
      </c>
      <c r="K156" s="117" t="str">
        <f>IF($F156="","",IFERROR(VLOOKUP($G156,'計算用(別紙5) 指導者'!$C:$N,K$3,0),""))</f>
        <v/>
      </c>
      <c r="L156" s="116" t="str">
        <f>IF($F156="","",IFERROR(VLOOKUP($G156,'計算用(別紙5) 指導者'!$C:$N,L$3,0),""))</f>
        <v/>
      </c>
      <c r="M156" s="116" t="str">
        <f>IF($F156="","",IFERROR(VLOOKUP($G156,'計算用(別紙5) 指導者'!$C:$N,M$3,0),""))</f>
        <v/>
      </c>
      <c r="N156" s="116" t="str">
        <f>IF($F156="","",IFERROR(VLOOKUP($G156,'計算用(別紙5) 指導者'!$C:$N,N$3,0),""))</f>
        <v/>
      </c>
      <c r="O156" s="116" t="str">
        <f>IF($F156="","",IFERROR(VLOOKUP($G156,'計算用(別紙5) 指導者'!$C:$N,O$3,0),""))</f>
        <v/>
      </c>
      <c r="P156" s="116" t="str">
        <f>IF($F156="","",IFERROR(VLOOKUP($G156,'計算用(別紙5) 指導者'!$C:$N,P$3,0),""))</f>
        <v/>
      </c>
      <c r="Q156" s="116" t="str">
        <f>IF($F156="","",IFERROR(VLOOKUP($G156,'計算用(別紙5) 指導者'!$C:$N,Q$3,0),""))</f>
        <v/>
      </c>
    </row>
    <row r="157" spans="1:17" s="108" customFormat="1" ht="135" x14ac:dyDescent="0.15">
      <c r="A157" s="452">
        <f t="shared" si="15"/>
        <v>6</v>
      </c>
      <c r="B157" s="282" t="s">
        <v>803</v>
      </c>
      <c r="C157" s="149" t="str">
        <f t="shared" si="16"/>
        <v>12</v>
      </c>
      <c r="D157" s="274">
        <v>12</v>
      </c>
      <c r="E157" s="277" t="str">
        <f t="shared" si="17"/>
        <v/>
      </c>
      <c r="F157" s="116" t="str">
        <f>IFERROR($H$143&amp;"("&amp;VLOOKUP($C157,'計算用(別紙5)区分別指導者'!$C:$G,F$3,0)&amp;")","")</f>
        <v/>
      </c>
      <c r="G157" s="116" t="str">
        <f>IF($F157="","",IFERROR(VLOOKUP($C157,'計算用(別紙5)区分別指導者'!$C:$G,G$3,0),""))</f>
        <v/>
      </c>
      <c r="H157" s="116" t="str">
        <f>IF($F157="","",IFERROR(VLOOKUP($G157,'計算用(別紙5) 指導者'!$C:$N,H$3,0),""))</f>
        <v/>
      </c>
      <c r="I157" s="116" t="str">
        <f>IF($F157="","",IFERROR(VLOOKUP($G157,'計算用(別紙5) 指導者'!$C:$N,I$3,0),""))</f>
        <v/>
      </c>
      <c r="J157" s="116" t="str">
        <f>IF($F157="","",IFERROR(VLOOKUP($G157,'計算用(別紙5) 指導者'!$C:$N,J$3,0),""))</f>
        <v/>
      </c>
      <c r="K157" s="117" t="str">
        <f>IF($F157="","",IFERROR(VLOOKUP($G157,'計算用(別紙5) 指導者'!$C:$N,K$3,0),""))</f>
        <v/>
      </c>
      <c r="L157" s="116" t="str">
        <f>IF($F157="","",IFERROR(VLOOKUP($G157,'計算用(別紙5) 指導者'!$C:$N,L$3,0),""))</f>
        <v/>
      </c>
      <c r="M157" s="116" t="str">
        <f>IF($F157="","",IFERROR(VLOOKUP($G157,'計算用(別紙5) 指導者'!$C:$N,M$3,0),""))</f>
        <v/>
      </c>
      <c r="N157" s="116" t="str">
        <f>IF($F157="","",IFERROR(VLOOKUP($G157,'計算用(別紙5) 指導者'!$C:$N,N$3,0),""))</f>
        <v/>
      </c>
      <c r="O157" s="116" t="str">
        <f>IF($F157="","",IFERROR(VLOOKUP($G157,'計算用(別紙5) 指導者'!$C:$N,O$3,0),""))</f>
        <v/>
      </c>
      <c r="P157" s="116" t="str">
        <f>IF($F157="","",IFERROR(VLOOKUP($G157,'計算用(別紙5) 指導者'!$C:$N,P$3,0),""))</f>
        <v/>
      </c>
      <c r="Q157" s="116" t="str">
        <f>IF($F157="","",IFERROR(VLOOKUP($G157,'計算用(別紙5) 指導者'!$C:$N,Q$3,0),""))</f>
        <v/>
      </c>
    </row>
    <row r="158" spans="1:17" s="108" customFormat="1" ht="135" x14ac:dyDescent="0.15">
      <c r="A158" s="452">
        <f t="shared" si="15"/>
        <v>6</v>
      </c>
      <c r="B158" s="282" t="s">
        <v>803</v>
      </c>
      <c r="C158" s="149" t="str">
        <f t="shared" si="16"/>
        <v>13</v>
      </c>
      <c r="D158" s="274">
        <v>13</v>
      </c>
      <c r="E158" s="277" t="str">
        <f t="shared" si="17"/>
        <v/>
      </c>
      <c r="F158" s="116" t="str">
        <f>IFERROR($H$143&amp;"("&amp;VLOOKUP($C158,'計算用(別紙5)区分別指導者'!$C:$G,F$3,0)&amp;")","")</f>
        <v/>
      </c>
      <c r="G158" s="116" t="str">
        <f>IF($F158="","",IFERROR(VLOOKUP($C158,'計算用(別紙5)区分別指導者'!$C:$G,G$3,0),""))</f>
        <v/>
      </c>
      <c r="H158" s="116" t="str">
        <f>IF($F158="","",IFERROR(VLOOKUP($G158,'計算用(別紙5) 指導者'!$C:$N,H$3,0),""))</f>
        <v/>
      </c>
      <c r="I158" s="116" t="str">
        <f>IF($F158="","",IFERROR(VLOOKUP($G158,'計算用(別紙5) 指導者'!$C:$N,I$3,0),""))</f>
        <v/>
      </c>
      <c r="J158" s="116" t="str">
        <f>IF($F158="","",IFERROR(VLOOKUP($G158,'計算用(別紙5) 指導者'!$C:$N,J$3,0),""))</f>
        <v/>
      </c>
      <c r="K158" s="117" t="str">
        <f>IF($F158="","",IFERROR(VLOOKUP($G158,'計算用(別紙5) 指導者'!$C:$N,K$3,0),""))</f>
        <v/>
      </c>
      <c r="L158" s="116" t="str">
        <f>IF($F158="","",IFERROR(VLOOKUP($G158,'計算用(別紙5) 指導者'!$C:$N,L$3,0),""))</f>
        <v/>
      </c>
      <c r="M158" s="116" t="str">
        <f>IF($F158="","",IFERROR(VLOOKUP($G158,'計算用(別紙5) 指導者'!$C:$N,M$3,0),""))</f>
        <v/>
      </c>
      <c r="N158" s="116" t="str">
        <f>IF($F158="","",IFERROR(VLOOKUP($G158,'計算用(別紙5) 指導者'!$C:$N,N$3,0),""))</f>
        <v/>
      </c>
      <c r="O158" s="116" t="str">
        <f>IF($F158="","",IFERROR(VLOOKUP($G158,'計算用(別紙5) 指導者'!$C:$N,O$3,0),""))</f>
        <v/>
      </c>
      <c r="P158" s="116" t="str">
        <f>IF($F158="","",IFERROR(VLOOKUP($G158,'計算用(別紙5) 指導者'!$C:$N,P$3,0),""))</f>
        <v/>
      </c>
      <c r="Q158" s="116" t="str">
        <f>IF($F158="","",IFERROR(VLOOKUP($G158,'計算用(別紙5) 指導者'!$C:$N,Q$3,0),""))</f>
        <v/>
      </c>
    </row>
    <row r="159" spans="1:17" s="108" customFormat="1" ht="135" x14ac:dyDescent="0.15">
      <c r="A159" s="452">
        <f t="shared" si="15"/>
        <v>6</v>
      </c>
      <c r="B159" s="282" t="s">
        <v>803</v>
      </c>
      <c r="C159" s="149" t="str">
        <f t="shared" si="16"/>
        <v>14</v>
      </c>
      <c r="D159" s="274">
        <v>14</v>
      </c>
      <c r="E159" s="277" t="str">
        <f t="shared" si="17"/>
        <v/>
      </c>
      <c r="F159" s="116" t="str">
        <f>IFERROR($H$143&amp;"("&amp;VLOOKUP($C159,'計算用(別紙5)区分別指導者'!$C:$G,F$3,0)&amp;")","")</f>
        <v/>
      </c>
      <c r="G159" s="116" t="str">
        <f>IF($F159="","",IFERROR(VLOOKUP($C159,'計算用(別紙5)区分別指導者'!$C:$G,G$3,0),""))</f>
        <v/>
      </c>
      <c r="H159" s="116" t="str">
        <f>IF($F159="","",IFERROR(VLOOKUP($G159,'計算用(別紙5) 指導者'!$C:$N,H$3,0),""))</f>
        <v/>
      </c>
      <c r="I159" s="116" t="str">
        <f>IF($F159="","",IFERROR(VLOOKUP($G159,'計算用(別紙5) 指導者'!$C:$N,I$3,0),""))</f>
        <v/>
      </c>
      <c r="J159" s="116" t="str">
        <f>IF($F159="","",IFERROR(VLOOKUP($G159,'計算用(別紙5) 指導者'!$C:$N,J$3,0),""))</f>
        <v/>
      </c>
      <c r="K159" s="117" t="str">
        <f>IF($F159="","",IFERROR(VLOOKUP($G159,'計算用(別紙5) 指導者'!$C:$N,K$3,0),""))</f>
        <v/>
      </c>
      <c r="L159" s="116" t="str">
        <f>IF($F159="","",IFERROR(VLOOKUP($G159,'計算用(別紙5) 指導者'!$C:$N,L$3,0),""))</f>
        <v/>
      </c>
      <c r="M159" s="116" t="str">
        <f>IF($F159="","",IFERROR(VLOOKUP($G159,'計算用(別紙5) 指導者'!$C:$N,M$3,0),""))</f>
        <v/>
      </c>
      <c r="N159" s="116" t="str">
        <f>IF($F159="","",IFERROR(VLOOKUP($G159,'計算用(別紙5) 指導者'!$C:$N,N$3,0),""))</f>
        <v/>
      </c>
      <c r="O159" s="116" t="str">
        <f>IF($F159="","",IFERROR(VLOOKUP($G159,'計算用(別紙5) 指導者'!$C:$N,O$3,0),""))</f>
        <v/>
      </c>
      <c r="P159" s="116" t="str">
        <f>IF($F159="","",IFERROR(VLOOKUP($G159,'計算用(別紙5) 指導者'!$C:$N,P$3,0),""))</f>
        <v/>
      </c>
      <c r="Q159" s="116" t="str">
        <f>IF($F159="","",IFERROR(VLOOKUP($G159,'計算用(別紙5) 指導者'!$C:$N,Q$3,0),""))</f>
        <v/>
      </c>
    </row>
    <row r="160" spans="1:17" s="108" customFormat="1" ht="135" x14ac:dyDescent="0.15">
      <c r="A160" s="452">
        <f t="shared" si="15"/>
        <v>6</v>
      </c>
      <c r="B160" s="282" t="s">
        <v>803</v>
      </c>
      <c r="C160" s="149" t="str">
        <f t="shared" si="16"/>
        <v>15</v>
      </c>
      <c r="D160" s="274">
        <v>15</v>
      </c>
      <c r="E160" s="277" t="str">
        <f t="shared" si="17"/>
        <v/>
      </c>
      <c r="F160" s="116" t="str">
        <f>IFERROR($H$143&amp;"("&amp;VLOOKUP($C160,'計算用(別紙5)区分別指導者'!$C:$G,F$3,0)&amp;")","")</f>
        <v/>
      </c>
      <c r="G160" s="116" t="str">
        <f>IF($F160="","",IFERROR(VLOOKUP($C160,'計算用(別紙5)区分別指導者'!$C:$G,G$3,0),""))</f>
        <v/>
      </c>
      <c r="H160" s="116" t="str">
        <f>IF($F160="","",IFERROR(VLOOKUP($G160,'計算用(別紙5) 指導者'!$C:$N,H$3,0),""))</f>
        <v/>
      </c>
      <c r="I160" s="116" t="str">
        <f>IF($F160="","",IFERROR(VLOOKUP($G160,'計算用(別紙5) 指導者'!$C:$N,I$3,0),""))</f>
        <v/>
      </c>
      <c r="J160" s="116" t="str">
        <f>IF($F160="","",IFERROR(VLOOKUP($G160,'計算用(別紙5) 指導者'!$C:$N,J$3,0),""))</f>
        <v/>
      </c>
      <c r="K160" s="117" t="str">
        <f>IF($F160="","",IFERROR(VLOOKUP($G160,'計算用(別紙5) 指導者'!$C:$N,K$3,0),""))</f>
        <v/>
      </c>
      <c r="L160" s="116" t="str">
        <f>IF($F160="","",IFERROR(VLOOKUP($G160,'計算用(別紙5) 指導者'!$C:$N,L$3,0),""))</f>
        <v/>
      </c>
      <c r="M160" s="116" t="str">
        <f>IF($F160="","",IFERROR(VLOOKUP($G160,'計算用(別紙5) 指導者'!$C:$N,M$3,0),""))</f>
        <v/>
      </c>
      <c r="N160" s="116" t="str">
        <f>IF($F160="","",IFERROR(VLOOKUP($G160,'計算用(別紙5) 指導者'!$C:$N,N$3,0),""))</f>
        <v/>
      </c>
      <c r="O160" s="116" t="str">
        <f>IF($F160="","",IFERROR(VLOOKUP($G160,'計算用(別紙5) 指導者'!$C:$N,O$3,0),""))</f>
        <v/>
      </c>
      <c r="P160" s="116" t="str">
        <f>IF($F160="","",IFERROR(VLOOKUP($G160,'計算用(別紙5) 指導者'!$C:$N,P$3,0),""))</f>
        <v/>
      </c>
      <c r="Q160" s="116" t="str">
        <f>IF($F160="","",IFERROR(VLOOKUP($G160,'計算用(別紙5) 指導者'!$C:$N,Q$3,0),""))</f>
        <v/>
      </c>
    </row>
    <row r="161" spans="1:17" s="108" customFormat="1" ht="135" x14ac:dyDescent="0.15">
      <c r="A161" s="452">
        <f t="shared" si="15"/>
        <v>6</v>
      </c>
      <c r="B161" s="282" t="s">
        <v>803</v>
      </c>
      <c r="C161" s="149" t="str">
        <f t="shared" si="16"/>
        <v>16</v>
      </c>
      <c r="D161" s="274">
        <v>16</v>
      </c>
      <c r="E161" s="277" t="str">
        <f t="shared" si="17"/>
        <v/>
      </c>
      <c r="F161" s="116" t="str">
        <f>IFERROR($H$143&amp;"("&amp;VLOOKUP($C161,'計算用(別紙5)区分別指導者'!$C:$G,F$3,0)&amp;")","")</f>
        <v/>
      </c>
      <c r="G161" s="116" t="str">
        <f>IF($F161="","",IFERROR(VLOOKUP($C161,'計算用(別紙5)区分別指導者'!$C:$G,G$3,0),""))</f>
        <v/>
      </c>
      <c r="H161" s="116" t="str">
        <f>IF($F161="","",IFERROR(VLOOKUP($G161,'計算用(別紙5) 指導者'!$C:$N,H$3,0),""))</f>
        <v/>
      </c>
      <c r="I161" s="116" t="str">
        <f>IF($F161="","",IFERROR(VLOOKUP($G161,'計算用(別紙5) 指導者'!$C:$N,I$3,0),""))</f>
        <v/>
      </c>
      <c r="J161" s="116" t="str">
        <f>IF($F161="","",IFERROR(VLOOKUP($G161,'計算用(別紙5) 指導者'!$C:$N,J$3,0),""))</f>
        <v/>
      </c>
      <c r="K161" s="117" t="str">
        <f>IF($F161="","",IFERROR(VLOOKUP($G161,'計算用(別紙5) 指導者'!$C:$N,K$3,0),""))</f>
        <v/>
      </c>
      <c r="L161" s="116" t="str">
        <f>IF($F161="","",IFERROR(VLOOKUP($G161,'計算用(別紙5) 指導者'!$C:$N,L$3,0),""))</f>
        <v/>
      </c>
      <c r="M161" s="116" t="str">
        <f>IF($F161="","",IFERROR(VLOOKUP($G161,'計算用(別紙5) 指導者'!$C:$N,M$3,0),""))</f>
        <v/>
      </c>
      <c r="N161" s="116" t="str">
        <f>IF($F161="","",IFERROR(VLOOKUP($G161,'計算用(別紙5) 指導者'!$C:$N,N$3,0),""))</f>
        <v/>
      </c>
      <c r="O161" s="116" t="str">
        <f>IF($F161="","",IFERROR(VLOOKUP($G161,'計算用(別紙5) 指導者'!$C:$N,O$3,0),""))</f>
        <v/>
      </c>
      <c r="P161" s="116" t="str">
        <f>IF($F161="","",IFERROR(VLOOKUP($G161,'計算用(別紙5) 指導者'!$C:$N,P$3,0),""))</f>
        <v/>
      </c>
      <c r="Q161" s="116" t="str">
        <f>IF($F161="","",IFERROR(VLOOKUP($G161,'計算用(別紙5) 指導者'!$C:$N,Q$3,0),""))</f>
        <v/>
      </c>
    </row>
    <row r="162" spans="1:17" s="108" customFormat="1" ht="135" x14ac:dyDescent="0.15">
      <c r="A162" s="452">
        <f t="shared" si="15"/>
        <v>6</v>
      </c>
      <c r="B162" s="282" t="s">
        <v>803</v>
      </c>
      <c r="C162" s="149" t="str">
        <f t="shared" si="16"/>
        <v>17</v>
      </c>
      <c r="D162" s="274">
        <v>17</v>
      </c>
      <c r="E162" s="277" t="str">
        <f t="shared" si="17"/>
        <v/>
      </c>
      <c r="F162" s="116" t="str">
        <f>IFERROR($H$143&amp;"("&amp;VLOOKUP($C162,'計算用(別紙5)区分別指導者'!$C:$G,F$3,0)&amp;")","")</f>
        <v/>
      </c>
      <c r="G162" s="116" t="str">
        <f>IF($F162="","",IFERROR(VLOOKUP($C162,'計算用(別紙5)区分別指導者'!$C:$G,G$3,0),""))</f>
        <v/>
      </c>
      <c r="H162" s="116" t="str">
        <f>IF($F162="","",IFERROR(VLOOKUP($G162,'計算用(別紙5) 指導者'!$C:$N,H$3,0),""))</f>
        <v/>
      </c>
      <c r="I162" s="116" t="str">
        <f>IF($F162="","",IFERROR(VLOOKUP($G162,'計算用(別紙5) 指導者'!$C:$N,I$3,0),""))</f>
        <v/>
      </c>
      <c r="J162" s="116" t="str">
        <f>IF($F162="","",IFERROR(VLOOKUP($G162,'計算用(別紙5) 指導者'!$C:$N,J$3,0),""))</f>
        <v/>
      </c>
      <c r="K162" s="117" t="str">
        <f>IF($F162="","",IFERROR(VLOOKUP($G162,'計算用(別紙5) 指導者'!$C:$N,K$3,0),""))</f>
        <v/>
      </c>
      <c r="L162" s="116" t="str">
        <f>IF($F162="","",IFERROR(VLOOKUP($G162,'計算用(別紙5) 指導者'!$C:$N,L$3,0),""))</f>
        <v/>
      </c>
      <c r="M162" s="116" t="str">
        <f>IF($F162="","",IFERROR(VLOOKUP($G162,'計算用(別紙5) 指導者'!$C:$N,M$3,0),""))</f>
        <v/>
      </c>
      <c r="N162" s="116" t="str">
        <f>IF($F162="","",IFERROR(VLOOKUP($G162,'計算用(別紙5) 指導者'!$C:$N,N$3,0),""))</f>
        <v/>
      </c>
      <c r="O162" s="116" t="str">
        <f>IF($F162="","",IFERROR(VLOOKUP($G162,'計算用(別紙5) 指導者'!$C:$N,O$3,0),""))</f>
        <v/>
      </c>
      <c r="P162" s="116" t="str">
        <f>IF($F162="","",IFERROR(VLOOKUP($G162,'計算用(別紙5) 指導者'!$C:$N,P$3,0),""))</f>
        <v/>
      </c>
      <c r="Q162" s="116" t="str">
        <f>IF($F162="","",IFERROR(VLOOKUP($G162,'計算用(別紙5) 指導者'!$C:$N,Q$3,0),""))</f>
        <v/>
      </c>
    </row>
    <row r="163" spans="1:17" s="108" customFormat="1" ht="135" x14ac:dyDescent="0.15">
      <c r="A163" s="452">
        <f t="shared" si="15"/>
        <v>6</v>
      </c>
      <c r="B163" s="282" t="s">
        <v>803</v>
      </c>
      <c r="C163" s="149" t="str">
        <f t="shared" si="16"/>
        <v>18</v>
      </c>
      <c r="D163" s="274">
        <v>18</v>
      </c>
      <c r="E163" s="277" t="str">
        <f t="shared" si="17"/>
        <v/>
      </c>
      <c r="F163" s="116" t="str">
        <f>IFERROR($H$143&amp;"("&amp;VLOOKUP($C163,'計算用(別紙5)区分別指導者'!$C:$G,F$3,0)&amp;")","")</f>
        <v/>
      </c>
      <c r="G163" s="116" t="str">
        <f>IF($F163="","",IFERROR(VLOOKUP($C163,'計算用(別紙5)区分別指導者'!$C:$G,G$3,0),""))</f>
        <v/>
      </c>
      <c r="H163" s="116" t="str">
        <f>IF($F163="","",IFERROR(VLOOKUP($G163,'計算用(別紙5) 指導者'!$C:$N,H$3,0),""))</f>
        <v/>
      </c>
      <c r="I163" s="116" t="str">
        <f>IF($F163="","",IFERROR(VLOOKUP($G163,'計算用(別紙5) 指導者'!$C:$N,I$3,0),""))</f>
        <v/>
      </c>
      <c r="J163" s="116" t="str">
        <f>IF($F163="","",IFERROR(VLOOKUP($G163,'計算用(別紙5) 指導者'!$C:$N,J$3,0),""))</f>
        <v/>
      </c>
      <c r="K163" s="117" t="str">
        <f>IF($F163="","",IFERROR(VLOOKUP($G163,'計算用(別紙5) 指導者'!$C:$N,K$3,0),""))</f>
        <v/>
      </c>
      <c r="L163" s="116" t="str">
        <f>IF($F163="","",IFERROR(VLOOKUP($G163,'計算用(別紙5) 指導者'!$C:$N,L$3,0),""))</f>
        <v/>
      </c>
      <c r="M163" s="116" t="str">
        <f>IF($F163="","",IFERROR(VLOOKUP($G163,'計算用(別紙5) 指導者'!$C:$N,M$3,0),""))</f>
        <v/>
      </c>
      <c r="N163" s="116" t="str">
        <f>IF($F163="","",IFERROR(VLOOKUP($G163,'計算用(別紙5) 指導者'!$C:$N,N$3,0),""))</f>
        <v/>
      </c>
      <c r="O163" s="116" t="str">
        <f>IF($F163="","",IFERROR(VLOOKUP($G163,'計算用(別紙5) 指導者'!$C:$N,O$3,0),""))</f>
        <v/>
      </c>
      <c r="P163" s="116" t="str">
        <f>IF($F163="","",IFERROR(VLOOKUP($G163,'計算用(別紙5) 指導者'!$C:$N,P$3,0),""))</f>
        <v/>
      </c>
      <c r="Q163" s="116" t="str">
        <f>IF($F163="","",IFERROR(VLOOKUP($G163,'計算用(別紙5) 指導者'!$C:$N,Q$3,0),""))</f>
        <v/>
      </c>
    </row>
    <row r="164" spans="1:17" s="108" customFormat="1" ht="135" x14ac:dyDescent="0.15">
      <c r="A164" s="452">
        <f t="shared" si="15"/>
        <v>6</v>
      </c>
      <c r="B164" s="282" t="s">
        <v>803</v>
      </c>
      <c r="C164" s="149" t="str">
        <f t="shared" si="16"/>
        <v>19</v>
      </c>
      <c r="D164" s="274">
        <v>19</v>
      </c>
      <c r="E164" s="277" t="str">
        <f t="shared" si="17"/>
        <v/>
      </c>
      <c r="F164" s="116" t="str">
        <f>IFERROR($H$143&amp;"("&amp;VLOOKUP($C164,'計算用(別紙5)区分別指導者'!$C:$G,F$3,0)&amp;")","")</f>
        <v/>
      </c>
      <c r="G164" s="116" t="str">
        <f>IF($F164="","",IFERROR(VLOOKUP($C164,'計算用(別紙5)区分別指導者'!$C:$G,G$3,0),""))</f>
        <v/>
      </c>
      <c r="H164" s="116" t="str">
        <f>IF($F164="","",IFERROR(VLOOKUP($G164,'計算用(別紙5) 指導者'!$C:$N,H$3,0),""))</f>
        <v/>
      </c>
      <c r="I164" s="116" t="str">
        <f>IF($F164="","",IFERROR(VLOOKUP($G164,'計算用(別紙5) 指導者'!$C:$N,I$3,0),""))</f>
        <v/>
      </c>
      <c r="J164" s="116" t="str">
        <f>IF($F164="","",IFERROR(VLOOKUP($G164,'計算用(別紙5) 指導者'!$C:$N,J$3,0),""))</f>
        <v/>
      </c>
      <c r="K164" s="117" t="str">
        <f>IF($F164="","",IFERROR(VLOOKUP($G164,'計算用(別紙5) 指導者'!$C:$N,K$3,0),""))</f>
        <v/>
      </c>
      <c r="L164" s="116" t="str">
        <f>IF($F164="","",IFERROR(VLOOKUP($G164,'計算用(別紙5) 指導者'!$C:$N,L$3,0),""))</f>
        <v/>
      </c>
      <c r="M164" s="116" t="str">
        <f>IF($F164="","",IFERROR(VLOOKUP($G164,'計算用(別紙5) 指導者'!$C:$N,M$3,0),""))</f>
        <v/>
      </c>
      <c r="N164" s="116" t="str">
        <f>IF($F164="","",IFERROR(VLOOKUP($G164,'計算用(別紙5) 指導者'!$C:$N,N$3,0),""))</f>
        <v/>
      </c>
      <c r="O164" s="116" t="str">
        <f>IF($F164="","",IFERROR(VLOOKUP($G164,'計算用(別紙5) 指導者'!$C:$N,O$3,0),""))</f>
        <v/>
      </c>
      <c r="P164" s="116" t="str">
        <f>IF($F164="","",IFERROR(VLOOKUP($G164,'計算用(別紙5) 指導者'!$C:$N,P$3,0),""))</f>
        <v/>
      </c>
      <c r="Q164" s="116" t="str">
        <f>IF($F164="","",IFERROR(VLOOKUP($G164,'計算用(別紙5) 指導者'!$C:$N,Q$3,0),""))</f>
        <v/>
      </c>
    </row>
    <row r="165" spans="1:17" s="108" customFormat="1" ht="135" x14ac:dyDescent="0.15">
      <c r="A165" s="452">
        <f t="shared" si="15"/>
        <v>6</v>
      </c>
      <c r="B165" s="282" t="s">
        <v>803</v>
      </c>
      <c r="C165" s="149" t="str">
        <f t="shared" si="16"/>
        <v>20</v>
      </c>
      <c r="D165" s="274">
        <v>20</v>
      </c>
      <c r="E165" s="277" t="str">
        <f t="shared" si="17"/>
        <v/>
      </c>
      <c r="F165" s="116" t="str">
        <f>IFERROR($H$143&amp;"("&amp;VLOOKUP($C165,'計算用(別紙5)区分別指導者'!$C:$G,F$3,0)&amp;")","")</f>
        <v/>
      </c>
      <c r="G165" s="116" t="str">
        <f>IF($F165="","",IFERROR(VLOOKUP($C165,'計算用(別紙5)区分別指導者'!$C:$G,G$3,0),""))</f>
        <v/>
      </c>
      <c r="H165" s="116" t="str">
        <f>IF($F165="","",IFERROR(VLOOKUP($G165,'計算用(別紙5) 指導者'!$C:$N,H$3,0),""))</f>
        <v/>
      </c>
      <c r="I165" s="116" t="str">
        <f>IF($F165="","",IFERROR(VLOOKUP($G165,'計算用(別紙5) 指導者'!$C:$N,I$3,0),""))</f>
        <v/>
      </c>
      <c r="J165" s="116" t="str">
        <f>IF($F165="","",IFERROR(VLOOKUP($G165,'計算用(別紙5) 指導者'!$C:$N,J$3,0),""))</f>
        <v/>
      </c>
      <c r="K165" s="117" t="str">
        <f>IF($F165="","",IFERROR(VLOOKUP($G165,'計算用(別紙5) 指導者'!$C:$N,K$3,0),""))</f>
        <v/>
      </c>
      <c r="L165" s="116" t="str">
        <f>IF($F165="","",IFERROR(VLOOKUP($G165,'計算用(別紙5) 指導者'!$C:$N,L$3,0),""))</f>
        <v/>
      </c>
      <c r="M165" s="116" t="str">
        <f>IF($F165="","",IFERROR(VLOOKUP($G165,'計算用(別紙5) 指導者'!$C:$N,M$3,0),""))</f>
        <v/>
      </c>
      <c r="N165" s="116" t="str">
        <f>IF($F165="","",IFERROR(VLOOKUP($G165,'計算用(別紙5) 指導者'!$C:$N,N$3,0),""))</f>
        <v/>
      </c>
      <c r="O165" s="116" t="str">
        <f>IF($F165="","",IFERROR(VLOOKUP($G165,'計算用(別紙5) 指導者'!$C:$N,O$3,0),""))</f>
        <v/>
      </c>
      <c r="P165" s="116" t="str">
        <f>IF($F165="","",IFERROR(VLOOKUP($G165,'計算用(別紙5) 指導者'!$C:$N,P$3,0),""))</f>
        <v/>
      </c>
      <c r="Q165" s="116" t="str">
        <f>IF($F165="","",IFERROR(VLOOKUP($G165,'計算用(別紙5) 指導者'!$C:$N,Q$3,0),""))</f>
        <v/>
      </c>
    </row>
    <row r="166" spans="1:17" s="267" customFormat="1" ht="18.75" x14ac:dyDescent="0.15">
      <c r="A166" s="449">
        <v>7</v>
      </c>
      <c r="C166" s="268"/>
      <c r="D166" s="274"/>
      <c r="E166" s="133"/>
      <c r="K166" s="290"/>
      <c r="P166" s="895">
        <f>'【入力】別紙2-2'!$E$8</f>
        <v>0</v>
      </c>
      <c r="Q166" s="895"/>
    </row>
    <row r="167" spans="1:17" s="285" customFormat="1" ht="18.75" x14ac:dyDescent="0.2">
      <c r="A167" s="450">
        <f>A166</f>
        <v>7</v>
      </c>
      <c r="B167" s="281"/>
      <c r="C167" s="283"/>
      <c r="D167" s="284"/>
      <c r="E167" s="896" t="s">
        <v>463</v>
      </c>
      <c r="F167" s="896"/>
      <c r="G167" s="896"/>
      <c r="H167" s="896"/>
      <c r="I167" s="896"/>
      <c r="J167" s="896"/>
      <c r="K167" s="896"/>
      <c r="L167" s="896"/>
      <c r="M167" s="896"/>
      <c r="N167" s="896"/>
      <c r="O167" s="897"/>
      <c r="P167" s="897"/>
      <c r="Q167" s="897"/>
    </row>
    <row r="168" spans="1:17" s="48" customFormat="1" ht="18.75" x14ac:dyDescent="0.2">
      <c r="A168" s="451">
        <f>A167</f>
        <v>7</v>
      </c>
      <c r="B168" s="271"/>
      <c r="C168" s="147"/>
      <c r="D168" s="275"/>
      <c r="E168" s="896"/>
      <c r="F168" s="896"/>
      <c r="G168" s="896"/>
      <c r="H168" s="896"/>
      <c r="I168" s="896"/>
      <c r="J168" s="896"/>
      <c r="K168" s="896"/>
      <c r="L168" s="896"/>
      <c r="M168" s="896"/>
      <c r="N168" s="896"/>
      <c r="O168" s="898" t="s">
        <v>243</v>
      </c>
      <c r="P168" s="898"/>
      <c r="Q168" s="898"/>
    </row>
    <row r="169" spans="1:17" s="48" customFormat="1" ht="18.75" x14ac:dyDescent="0.15">
      <c r="A169" s="451">
        <f t="shared" ref="A169:A192" si="18">A168</f>
        <v>7</v>
      </c>
      <c r="B169" s="271"/>
      <c r="C169" s="147"/>
      <c r="D169" s="275"/>
      <c r="E169" s="275"/>
      <c r="F169" s="113"/>
      <c r="G169" s="113"/>
      <c r="H169" s="113"/>
      <c r="I169" s="113"/>
      <c r="J169" s="113"/>
      <c r="K169" s="114"/>
      <c r="L169" s="113"/>
      <c r="M169" s="113"/>
      <c r="N169" s="113"/>
      <c r="O169" s="113"/>
      <c r="P169" s="113"/>
      <c r="Q169" s="269"/>
    </row>
    <row r="170" spans="1:17" s="48" customFormat="1" ht="18.75" x14ac:dyDescent="0.2">
      <c r="A170" s="451">
        <f t="shared" si="18"/>
        <v>7</v>
      </c>
      <c r="B170" s="271"/>
      <c r="C170" s="147"/>
      <c r="D170" s="275"/>
      <c r="E170" s="892" t="s">
        <v>464</v>
      </c>
      <c r="F170" s="892"/>
      <c r="G170" s="892"/>
      <c r="H170" s="893" t="str">
        <f>IF(IFERROR(VLOOKUP($A167,'計算用(別紙2-2)区分'!$A:$E,4,0),"")="","",VLOOKUP($A167,'計算用(別紙2-2)区分'!$A:$E,4,0))</f>
        <v/>
      </c>
      <c r="I170" s="893"/>
      <c r="J170" s="893"/>
      <c r="K170" s="893"/>
      <c r="L170" s="893"/>
      <c r="M170" s="893"/>
      <c r="N170" s="893"/>
      <c r="O170" s="270"/>
      <c r="P170" s="270"/>
      <c r="Q170" s="270"/>
    </row>
    <row r="171" spans="1:17" s="48" customFormat="1" ht="18.75" x14ac:dyDescent="0.15">
      <c r="A171" s="451">
        <f t="shared" si="18"/>
        <v>7</v>
      </c>
      <c r="B171" s="271"/>
      <c r="C171" s="147"/>
      <c r="D171" s="275"/>
      <c r="E171" s="275"/>
      <c r="F171" s="894"/>
      <c r="G171" s="894"/>
      <c r="H171" s="894"/>
      <c r="I171" s="894"/>
      <c r="J171" s="894"/>
      <c r="K171" s="894"/>
      <c r="L171" s="894"/>
      <c r="M171" s="894"/>
      <c r="N171" s="894"/>
      <c r="O171" s="280"/>
      <c r="P171" s="280"/>
      <c r="Q171" s="280"/>
    </row>
    <row r="172" spans="1:17" s="42" customFormat="1" ht="57" x14ac:dyDescent="0.15">
      <c r="A172" s="451">
        <f t="shared" si="18"/>
        <v>7</v>
      </c>
      <c r="B172" s="271"/>
      <c r="C172" s="148"/>
      <c r="D172" s="276"/>
      <c r="E172" s="278"/>
      <c r="F172" s="115" t="s">
        <v>488</v>
      </c>
      <c r="G172" s="115" t="s">
        <v>465</v>
      </c>
      <c r="H172" s="115" t="s">
        <v>466</v>
      </c>
      <c r="I172" s="115" t="s">
        <v>484</v>
      </c>
      <c r="J172" s="115" t="s">
        <v>467</v>
      </c>
      <c r="K172" s="115" t="s">
        <v>468</v>
      </c>
      <c r="L172" s="115" t="s">
        <v>485</v>
      </c>
      <c r="M172" s="115" t="s">
        <v>486</v>
      </c>
      <c r="N172" s="115" t="s">
        <v>487</v>
      </c>
      <c r="O172" s="115" t="s">
        <v>742</v>
      </c>
      <c r="P172" s="115" t="s">
        <v>469</v>
      </c>
      <c r="Q172" s="115" t="s">
        <v>470</v>
      </c>
    </row>
    <row r="173" spans="1:17" s="108" customFormat="1" ht="135" x14ac:dyDescent="0.15">
      <c r="A173" s="452">
        <f t="shared" si="18"/>
        <v>7</v>
      </c>
      <c r="B173" s="282" t="s">
        <v>803</v>
      </c>
      <c r="C173" s="149" t="str">
        <f>$H$170&amp;D173</f>
        <v>1</v>
      </c>
      <c r="D173" s="274">
        <v>1</v>
      </c>
      <c r="E173" s="277" t="str">
        <f>IF(F173&lt;&gt;"",D173,"")</f>
        <v/>
      </c>
      <c r="F173" s="116" t="str">
        <f>IFERROR($H$170&amp;"("&amp;VLOOKUP($C173,'計算用(別紙5)区分別指導者'!$C:$G,F$3,0)&amp;")","")</f>
        <v/>
      </c>
      <c r="G173" s="116" t="str">
        <f>IF($F173="","",IFERROR(VLOOKUP($C173,'計算用(別紙5)区分別指導者'!$C:$G,G$3,0),""))</f>
        <v/>
      </c>
      <c r="H173" s="116" t="str">
        <f>IF($F173="","",IFERROR(VLOOKUP($G173,'計算用(別紙5) 指導者'!$C:$N,H$3,0),""))</f>
        <v/>
      </c>
      <c r="I173" s="116" t="str">
        <f>IF($F173="","",IFERROR(VLOOKUP($G173,'計算用(別紙5) 指導者'!$C:$N,I$3,0),""))</f>
        <v/>
      </c>
      <c r="J173" s="116" t="str">
        <f>IF($F173="","",IFERROR(VLOOKUP($G173,'計算用(別紙5) 指導者'!$C:$N,J$3,0),""))</f>
        <v/>
      </c>
      <c r="K173" s="117" t="str">
        <f>IF($F173="","",IFERROR(VLOOKUP($G173,'計算用(別紙5) 指導者'!$C:$N,K$3,0),""))</f>
        <v/>
      </c>
      <c r="L173" s="116" t="str">
        <f>IF($F173="","",IFERROR(VLOOKUP($G173,'計算用(別紙5) 指導者'!$C:$N,L$3,0),""))</f>
        <v/>
      </c>
      <c r="M173" s="116" t="str">
        <f>IF($F173="","",IFERROR(VLOOKUP($G173,'計算用(別紙5) 指導者'!$C:$N,M$3,0),""))</f>
        <v/>
      </c>
      <c r="N173" s="116" t="str">
        <f>IF($F173="","",IFERROR(VLOOKUP($G173,'計算用(別紙5) 指導者'!$C:$N,N$3,0),""))</f>
        <v/>
      </c>
      <c r="O173" s="116" t="str">
        <f>IF($F173="","",IFERROR(VLOOKUP($G173,'計算用(別紙5) 指導者'!$C:$N,O$3,0),""))</f>
        <v/>
      </c>
      <c r="P173" s="116" t="str">
        <f>IF($F173="","",IFERROR(VLOOKUP($G173,'計算用(別紙5) 指導者'!$C:$N,P$3,0),""))</f>
        <v/>
      </c>
      <c r="Q173" s="116" t="str">
        <f>IF($F173="","",IFERROR(VLOOKUP($G173,'計算用(別紙5) 指導者'!$C:$N,Q$3,0),""))</f>
        <v/>
      </c>
    </row>
    <row r="174" spans="1:17" s="108" customFormat="1" ht="135" x14ac:dyDescent="0.15">
      <c r="A174" s="452">
        <f t="shared" si="18"/>
        <v>7</v>
      </c>
      <c r="B174" s="282" t="s">
        <v>803</v>
      </c>
      <c r="C174" s="149" t="str">
        <f t="shared" ref="C174:C192" si="19">$H$170&amp;D174</f>
        <v>2</v>
      </c>
      <c r="D174" s="274">
        <v>2</v>
      </c>
      <c r="E174" s="277" t="str">
        <f t="shared" ref="E174:E192" si="20">IF(F174&lt;&gt;"",D174,"")</f>
        <v/>
      </c>
      <c r="F174" s="116" t="str">
        <f>IFERROR($H$170&amp;"("&amp;VLOOKUP($C174,'計算用(別紙5)区分別指導者'!$C:$G,F$3,0)&amp;")","")</f>
        <v/>
      </c>
      <c r="G174" s="116" t="str">
        <f>IF($F174="","",IFERROR(VLOOKUP($C174,'計算用(別紙5)区分別指導者'!$C:$G,G$3,0),""))</f>
        <v/>
      </c>
      <c r="H174" s="116" t="str">
        <f>IF($F174="","",IFERROR(VLOOKUP($G174,'計算用(別紙5) 指導者'!$C:$N,H$3,0),""))</f>
        <v/>
      </c>
      <c r="I174" s="116" t="str">
        <f>IF($F174="","",IFERROR(VLOOKUP($G174,'計算用(別紙5) 指導者'!$C:$N,I$3,0),""))</f>
        <v/>
      </c>
      <c r="J174" s="116" t="str">
        <f>IF($F174="","",IFERROR(VLOOKUP($G174,'計算用(別紙5) 指導者'!$C:$N,J$3,0),""))</f>
        <v/>
      </c>
      <c r="K174" s="117" t="str">
        <f>IF($F174="","",IFERROR(VLOOKUP($G174,'計算用(別紙5) 指導者'!$C:$N,K$3,0),""))</f>
        <v/>
      </c>
      <c r="L174" s="116" t="str">
        <f>IF($F174="","",IFERROR(VLOOKUP($G174,'計算用(別紙5) 指導者'!$C:$N,L$3,0),""))</f>
        <v/>
      </c>
      <c r="M174" s="116" t="str">
        <f>IF($F174="","",IFERROR(VLOOKUP($G174,'計算用(別紙5) 指導者'!$C:$N,M$3,0),""))</f>
        <v/>
      </c>
      <c r="N174" s="116" t="str">
        <f>IF($F174="","",IFERROR(VLOOKUP($G174,'計算用(別紙5) 指導者'!$C:$N,N$3,0),""))</f>
        <v/>
      </c>
      <c r="O174" s="116" t="str">
        <f>IF($F174="","",IFERROR(VLOOKUP($G174,'計算用(別紙5) 指導者'!$C:$N,O$3,0),""))</f>
        <v/>
      </c>
      <c r="P174" s="116" t="str">
        <f>IF($F174="","",IFERROR(VLOOKUP($G174,'計算用(別紙5) 指導者'!$C:$N,P$3,0),""))</f>
        <v/>
      </c>
      <c r="Q174" s="116" t="str">
        <f>IF($F174="","",IFERROR(VLOOKUP($G174,'計算用(別紙5) 指導者'!$C:$N,Q$3,0),""))</f>
        <v/>
      </c>
    </row>
    <row r="175" spans="1:17" s="108" customFormat="1" ht="135" x14ac:dyDescent="0.15">
      <c r="A175" s="452">
        <f t="shared" si="18"/>
        <v>7</v>
      </c>
      <c r="B175" s="282" t="s">
        <v>803</v>
      </c>
      <c r="C175" s="149" t="str">
        <f t="shared" si="19"/>
        <v>3</v>
      </c>
      <c r="D175" s="274">
        <v>3</v>
      </c>
      <c r="E175" s="277" t="str">
        <f t="shared" si="20"/>
        <v/>
      </c>
      <c r="F175" s="116" t="str">
        <f>IFERROR($H$170&amp;"("&amp;VLOOKUP($C175,'計算用(別紙5)区分別指導者'!$C:$G,F$3,0)&amp;")","")</f>
        <v/>
      </c>
      <c r="G175" s="116" t="str">
        <f>IF($F175="","",IFERROR(VLOOKUP($C175,'計算用(別紙5)区分別指導者'!$C:$G,G$3,0),""))</f>
        <v/>
      </c>
      <c r="H175" s="116" t="str">
        <f>IF($F175="","",IFERROR(VLOOKUP($G175,'計算用(別紙5) 指導者'!$C:$N,H$3,0),""))</f>
        <v/>
      </c>
      <c r="I175" s="116" t="str">
        <f>IF($F175="","",IFERROR(VLOOKUP($G175,'計算用(別紙5) 指導者'!$C:$N,I$3,0),""))</f>
        <v/>
      </c>
      <c r="J175" s="116" t="str">
        <f>IF($F175="","",IFERROR(VLOOKUP($G175,'計算用(別紙5) 指導者'!$C:$N,J$3,0),""))</f>
        <v/>
      </c>
      <c r="K175" s="117" t="str">
        <f>IF($F175="","",IFERROR(VLOOKUP($G175,'計算用(別紙5) 指導者'!$C:$N,K$3,0),""))</f>
        <v/>
      </c>
      <c r="L175" s="116" t="str">
        <f>IF($F175="","",IFERROR(VLOOKUP($G175,'計算用(別紙5) 指導者'!$C:$N,L$3,0),""))</f>
        <v/>
      </c>
      <c r="M175" s="116" t="str">
        <f>IF($F175="","",IFERROR(VLOOKUP($G175,'計算用(別紙5) 指導者'!$C:$N,M$3,0),""))</f>
        <v/>
      </c>
      <c r="N175" s="116" t="str">
        <f>IF($F175="","",IFERROR(VLOOKUP($G175,'計算用(別紙5) 指導者'!$C:$N,N$3,0),""))</f>
        <v/>
      </c>
      <c r="O175" s="116" t="str">
        <f>IF($F175="","",IFERROR(VLOOKUP($G175,'計算用(別紙5) 指導者'!$C:$N,O$3,0),""))</f>
        <v/>
      </c>
      <c r="P175" s="116" t="str">
        <f>IF($F175="","",IFERROR(VLOOKUP($G175,'計算用(別紙5) 指導者'!$C:$N,P$3,0),""))</f>
        <v/>
      </c>
      <c r="Q175" s="116" t="str">
        <f>IF($F175="","",IFERROR(VLOOKUP($G175,'計算用(別紙5) 指導者'!$C:$N,Q$3,0),""))</f>
        <v/>
      </c>
    </row>
    <row r="176" spans="1:17" s="108" customFormat="1" ht="135" x14ac:dyDescent="0.15">
      <c r="A176" s="452">
        <f t="shared" si="18"/>
        <v>7</v>
      </c>
      <c r="B176" s="282" t="s">
        <v>803</v>
      </c>
      <c r="C176" s="149" t="str">
        <f t="shared" si="19"/>
        <v>4</v>
      </c>
      <c r="D176" s="274">
        <v>4</v>
      </c>
      <c r="E176" s="277" t="str">
        <f t="shared" si="20"/>
        <v/>
      </c>
      <c r="F176" s="116" t="str">
        <f>IFERROR($H$170&amp;"("&amp;VLOOKUP($C176,'計算用(別紙5)区分別指導者'!$C:$G,F$3,0)&amp;")","")</f>
        <v/>
      </c>
      <c r="G176" s="116" t="str">
        <f>IF($F176="","",IFERROR(VLOOKUP($C176,'計算用(別紙5)区分別指導者'!$C:$G,G$3,0),""))</f>
        <v/>
      </c>
      <c r="H176" s="116" t="str">
        <f>IF($F176="","",IFERROR(VLOOKUP($G176,'計算用(別紙5) 指導者'!$C:$N,H$3,0),""))</f>
        <v/>
      </c>
      <c r="I176" s="116" t="str">
        <f>IF($F176="","",IFERROR(VLOOKUP($G176,'計算用(別紙5) 指導者'!$C:$N,I$3,0),""))</f>
        <v/>
      </c>
      <c r="J176" s="116" t="str">
        <f>IF($F176="","",IFERROR(VLOOKUP($G176,'計算用(別紙5) 指導者'!$C:$N,J$3,0),""))</f>
        <v/>
      </c>
      <c r="K176" s="117" t="str">
        <f>IF($F176="","",IFERROR(VLOOKUP($G176,'計算用(別紙5) 指導者'!$C:$N,K$3,0),""))</f>
        <v/>
      </c>
      <c r="L176" s="116" t="str">
        <f>IF($F176="","",IFERROR(VLOOKUP($G176,'計算用(別紙5) 指導者'!$C:$N,L$3,0),""))</f>
        <v/>
      </c>
      <c r="M176" s="116" t="str">
        <f>IF($F176="","",IFERROR(VLOOKUP($G176,'計算用(別紙5) 指導者'!$C:$N,M$3,0),""))</f>
        <v/>
      </c>
      <c r="N176" s="116" t="str">
        <f>IF($F176="","",IFERROR(VLOOKUP($G176,'計算用(別紙5) 指導者'!$C:$N,N$3,0),""))</f>
        <v/>
      </c>
      <c r="O176" s="116" t="str">
        <f>IF($F176="","",IFERROR(VLOOKUP($G176,'計算用(別紙5) 指導者'!$C:$N,O$3,0),""))</f>
        <v/>
      </c>
      <c r="P176" s="116" t="str">
        <f>IF($F176="","",IFERROR(VLOOKUP($G176,'計算用(別紙5) 指導者'!$C:$N,P$3,0),""))</f>
        <v/>
      </c>
      <c r="Q176" s="116" t="str">
        <f>IF($F176="","",IFERROR(VLOOKUP($G176,'計算用(別紙5) 指導者'!$C:$N,Q$3,0),""))</f>
        <v/>
      </c>
    </row>
    <row r="177" spans="1:17" s="108" customFormat="1" ht="135" x14ac:dyDescent="0.15">
      <c r="A177" s="452">
        <f t="shared" si="18"/>
        <v>7</v>
      </c>
      <c r="B177" s="282" t="s">
        <v>803</v>
      </c>
      <c r="C177" s="149" t="str">
        <f t="shared" si="19"/>
        <v>5</v>
      </c>
      <c r="D177" s="274">
        <v>5</v>
      </c>
      <c r="E177" s="277" t="str">
        <f t="shared" si="20"/>
        <v/>
      </c>
      <c r="F177" s="116" t="str">
        <f>IFERROR($H$170&amp;"("&amp;VLOOKUP($C177,'計算用(別紙5)区分別指導者'!$C:$G,F$3,0)&amp;")","")</f>
        <v/>
      </c>
      <c r="G177" s="116" t="str">
        <f>IF($F177="","",IFERROR(VLOOKUP($C177,'計算用(別紙5)区分別指導者'!$C:$G,G$3,0),""))</f>
        <v/>
      </c>
      <c r="H177" s="116" t="str">
        <f>IF($F177="","",IFERROR(VLOOKUP($G177,'計算用(別紙5) 指導者'!$C:$N,H$3,0),""))</f>
        <v/>
      </c>
      <c r="I177" s="116" t="str">
        <f>IF($F177="","",IFERROR(VLOOKUP($G177,'計算用(別紙5) 指導者'!$C:$N,I$3,0),""))</f>
        <v/>
      </c>
      <c r="J177" s="116" t="str">
        <f>IF($F177="","",IFERROR(VLOOKUP($G177,'計算用(別紙5) 指導者'!$C:$N,J$3,0),""))</f>
        <v/>
      </c>
      <c r="K177" s="117" t="str">
        <f>IF($F177="","",IFERROR(VLOOKUP($G177,'計算用(別紙5) 指導者'!$C:$N,K$3,0),""))</f>
        <v/>
      </c>
      <c r="L177" s="116" t="str">
        <f>IF($F177="","",IFERROR(VLOOKUP($G177,'計算用(別紙5) 指導者'!$C:$N,L$3,0),""))</f>
        <v/>
      </c>
      <c r="M177" s="116" t="str">
        <f>IF($F177="","",IFERROR(VLOOKUP($G177,'計算用(別紙5) 指導者'!$C:$N,M$3,0),""))</f>
        <v/>
      </c>
      <c r="N177" s="116" t="str">
        <f>IF($F177="","",IFERROR(VLOOKUP($G177,'計算用(別紙5) 指導者'!$C:$N,N$3,0),""))</f>
        <v/>
      </c>
      <c r="O177" s="116" t="str">
        <f>IF($F177="","",IFERROR(VLOOKUP($G177,'計算用(別紙5) 指導者'!$C:$N,O$3,0),""))</f>
        <v/>
      </c>
      <c r="P177" s="116" t="str">
        <f>IF($F177="","",IFERROR(VLOOKUP($G177,'計算用(別紙5) 指導者'!$C:$N,P$3,0),""))</f>
        <v/>
      </c>
      <c r="Q177" s="116" t="str">
        <f>IF($F177="","",IFERROR(VLOOKUP($G177,'計算用(別紙5) 指導者'!$C:$N,Q$3,0),""))</f>
        <v/>
      </c>
    </row>
    <row r="178" spans="1:17" s="108" customFormat="1" ht="135" x14ac:dyDescent="0.15">
      <c r="A178" s="452">
        <f t="shared" si="18"/>
        <v>7</v>
      </c>
      <c r="B178" s="282" t="s">
        <v>803</v>
      </c>
      <c r="C178" s="149" t="str">
        <f t="shared" si="19"/>
        <v>6</v>
      </c>
      <c r="D178" s="274">
        <v>6</v>
      </c>
      <c r="E178" s="277" t="str">
        <f t="shared" si="20"/>
        <v/>
      </c>
      <c r="F178" s="116" t="str">
        <f>IFERROR($H$170&amp;"("&amp;VLOOKUP($C178,'計算用(別紙5)区分別指導者'!$C:$G,F$3,0)&amp;")","")</f>
        <v/>
      </c>
      <c r="G178" s="116" t="str">
        <f>IF($F178="","",IFERROR(VLOOKUP($C178,'計算用(別紙5)区分別指導者'!$C:$G,G$3,0),""))</f>
        <v/>
      </c>
      <c r="H178" s="116" t="str">
        <f>IF($F178="","",IFERROR(VLOOKUP($G178,'計算用(別紙5) 指導者'!$C:$N,H$3,0),""))</f>
        <v/>
      </c>
      <c r="I178" s="116" t="str">
        <f>IF($F178="","",IFERROR(VLOOKUP($G178,'計算用(別紙5) 指導者'!$C:$N,I$3,0),""))</f>
        <v/>
      </c>
      <c r="J178" s="116" t="str">
        <f>IF($F178="","",IFERROR(VLOOKUP($G178,'計算用(別紙5) 指導者'!$C:$N,J$3,0),""))</f>
        <v/>
      </c>
      <c r="K178" s="117" t="str">
        <f>IF($F178="","",IFERROR(VLOOKUP($G178,'計算用(別紙5) 指導者'!$C:$N,K$3,0),""))</f>
        <v/>
      </c>
      <c r="L178" s="116" t="str">
        <f>IF($F178="","",IFERROR(VLOOKUP($G178,'計算用(別紙5) 指導者'!$C:$N,L$3,0),""))</f>
        <v/>
      </c>
      <c r="M178" s="116" t="str">
        <f>IF($F178="","",IFERROR(VLOOKUP($G178,'計算用(別紙5) 指導者'!$C:$N,M$3,0),""))</f>
        <v/>
      </c>
      <c r="N178" s="116" t="str">
        <f>IF($F178="","",IFERROR(VLOOKUP($G178,'計算用(別紙5) 指導者'!$C:$N,N$3,0),""))</f>
        <v/>
      </c>
      <c r="O178" s="116" t="str">
        <f>IF($F178="","",IFERROR(VLOOKUP($G178,'計算用(別紙5) 指導者'!$C:$N,O$3,0),""))</f>
        <v/>
      </c>
      <c r="P178" s="116" t="str">
        <f>IF($F178="","",IFERROR(VLOOKUP($G178,'計算用(別紙5) 指導者'!$C:$N,P$3,0),""))</f>
        <v/>
      </c>
      <c r="Q178" s="116" t="str">
        <f>IF($F178="","",IFERROR(VLOOKUP($G178,'計算用(別紙5) 指導者'!$C:$N,Q$3,0),""))</f>
        <v/>
      </c>
    </row>
    <row r="179" spans="1:17" s="108" customFormat="1" ht="135" x14ac:dyDescent="0.15">
      <c r="A179" s="452">
        <f t="shared" si="18"/>
        <v>7</v>
      </c>
      <c r="B179" s="282" t="s">
        <v>803</v>
      </c>
      <c r="C179" s="149" t="str">
        <f t="shared" si="19"/>
        <v>7</v>
      </c>
      <c r="D179" s="274">
        <v>7</v>
      </c>
      <c r="E179" s="277" t="str">
        <f t="shared" si="20"/>
        <v/>
      </c>
      <c r="F179" s="116" t="str">
        <f>IFERROR($H$170&amp;"("&amp;VLOOKUP($C179,'計算用(別紙5)区分別指導者'!$C:$G,F$3,0)&amp;")","")</f>
        <v/>
      </c>
      <c r="G179" s="116" t="str">
        <f>IF($F179="","",IFERROR(VLOOKUP($C179,'計算用(別紙5)区分別指導者'!$C:$G,G$3,0),""))</f>
        <v/>
      </c>
      <c r="H179" s="116" t="str">
        <f>IF($F179="","",IFERROR(VLOOKUP($G179,'計算用(別紙5) 指導者'!$C:$N,H$3,0),""))</f>
        <v/>
      </c>
      <c r="I179" s="116" t="str">
        <f>IF($F179="","",IFERROR(VLOOKUP($G179,'計算用(別紙5) 指導者'!$C:$N,I$3,0),""))</f>
        <v/>
      </c>
      <c r="J179" s="116" t="str">
        <f>IF($F179="","",IFERROR(VLOOKUP($G179,'計算用(別紙5) 指導者'!$C:$N,J$3,0),""))</f>
        <v/>
      </c>
      <c r="K179" s="117" t="str">
        <f>IF($F179="","",IFERROR(VLOOKUP($G179,'計算用(別紙5) 指導者'!$C:$N,K$3,0),""))</f>
        <v/>
      </c>
      <c r="L179" s="116" t="str">
        <f>IF($F179="","",IFERROR(VLOOKUP($G179,'計算用(別紙5) 指導者'!$C:$N,L$3,0),""))</f>
        <v/>
      </c>
      <c r="M179" s="116" t="str">
        <f>IF($F179="","",IFERROR(VLOOKUP($G179,'計算用(別紙5) 指導者'!$C:$N,M$3,0),""))</f>
        <v/>
      </c>
      <c r="N179" s="116" t="str">
        <f>IF($F179="","",IFERROR(VLOOKUP($G179,'計算用(別紙5) 指導者'!$C:$N,N$3,0),""))</f>
        <v/>
      </c>
      <c r="O179" s="116" t="str">
        <f>IF($F179="","",IFERROR(VLOOKUP($G179,'計算用(別紙5) 指導者'!$C:$N,O$3,0),""))</f>
        <v/>
      </c>
      <c r="P179" s="116" t="str">
        <f>IF($F179="","",IFERROR(VLOOKUP($G179,'計算用(別紙5) 指導者'!$C:$N,P$3,0),""))</f>
        <v/>
      </c>
      <c r="Q179" s="116" t="str">
        <f>IF($F179="","",IFERROR(VLOOKUP($G179,'計算用(別紙5) 指導者'!$C:$N,Q$3,0),""))</f>
        <v/>
      </c>
    </row>
    <row r="180" spans="1:17" s="108" customFormat="1" ht="135" x14ac:dyDescent="0.15">
      <c r="A180" s="452">
        <f t="shared" si="18"/>
        <v>7</v>
      </c>
      <c r="B180" s="282" t="s">
        <v>803</v>
      </c>
      <c r="C180" s="149" t="str">
        <f t="shared" si="19"/>
        <v>8</v>
      </c>
      <c r="D180" s="274">
        <v>8</v>
      </c>
      <c r="E180" s="277" t="str">
        <f t="shared" si="20"/>
        <v/>
      </c>
      <c r="F180" s="116" t="str">
        <f>IFERROR($H$170&amp;"("&amp;VLOOKUP($C180,'計算用(別紙5)区分別指導者'!$C:$G,F$3,0)&amp;")","")</f>
        <v/>
      </c>
      <c r="G180" s="116" t="str">
        <f>IF($F180="","",IFERROR(VLOOKUP($C180,'計算用(別紙5)区分別指導者'!$C:$G,G$3,0),""))</f>
        <v/>
      </c>
      <c r="H180" s="116" t="str">
        <f>IF($F180="","",IFERROR(VLOOKUP($G180,'計算用(別紙5) 指導者'!$C:$N,H$3,0),""))</f>
        <v/>
      </c>
      <c r="I180" s="116" t="str">
        <f>IF($F180="","",IFERROR(VLOOKUP($G180,'計算用(別紙5) 指導者'!$C:$N,I$3,0),""))</f>
        <v/>
      </c>
      <c r="J180" s="116" t="str">
        <f>IF($F180="","",IFERROR(VLOOKUP($G180,'計算用(別紙5) 指導者'!$C:$N,J$3,0),""))</f>
        <v/>
      </c>
      <c r="K180" s="117" t="str">
        <f>IF($F180="","",IFERROR(VLOOKUP($G180,'計算用(別紙5) 指導者'!$C:$N,K$3,0),""))</f>
        <v/>
      </c>
      <c r="L180" s="116" t="str">
        <f>IF($F180="","",IFERROR(VLOOKUP($G180,'計算用(別紙5) 指導者'!$C:$N,L$3,0),""))</f>
        <v/>
      </c>
      <c r="M180" s="116" t="str">
        <f>IF($F180="","",IFERROR(VLOOKUP($G180,'計算用(別紙5) 指導者'!$C:$N,M$3,0),""))</f>
        <v/>
      </c>
      <c r="N180" s="116" t="str">
        <f>IF($F180="","",IFERROR(VLOOKUP($G180,'計算用(別紙5) 指導者'!$C:$N,N$3,0),""))</f>
        <v/>
      </c>
      <c r="O180" s="116" t="str">
        <f>IF($F180="","",IFERROR(VLOOKUP($G180,'計算用(別紙5) 指導者'!$C:$N,O$3,0),""))</f>
        <v/>
      </c>
      <c r="P180" s="116" t="str">
        <f>IF($F180="","",IFERROR(VLOOKUP($G180,'計算用(別紙5) 指導者'!$C:$N,P$3,0),""))</f>
        <v/>
      </c>
      <c r="Q180" s="116" t="str">
        <f>IF($F180="","",IFERROR(VLOOKUP($G180,'計算用(別紙5) 指導者'!$C:$N,Q$3,0),""))</f>
        <v/>
      </c>
    </row>
    <row r="181" spans="1:17" s="108" customFormat="1" ht="135" x14ac:dyDescent="0.15">
      <c r="A181" s="452">
        <f t="shared" si="18"/>
        <v>7</v>
      </c>
      <c r="B181" s="282" t="s">
        <v>803</v>
      </c>
      <c r="C181" s="149" t="str">
        <f t="shared" si="19"/>
        <v>9</v>
      </c>
      <c r="D181" s="274">
        <v>9</v>
      </c>
      <c r="E181" s="277" t="str">
        <f t="shared" si="20"/>
        <v/>
      </c>
      <c r="F181" s="116" t="str">
        <f>IFERROR($H$170&amp;"("&amp;VLOOKUP($C181,'計算用(別紙5)区分別指導者'!$C:$G,F$3,0)&amp;")","")</f>
        <v/>
      </c>
      <c r="G181" s="116" t="str">
        <f>IF($F181="","",IFERROR(VLOOKUP($C181,'計算用(別紙5)区分別指導者'!$C:$G,G$3,0),""))</f>
        <v/>
      </c>
      <c r="H181" s="116" t="str">
        <f>IF($F181="","",IFERROR(VLOOKUP($G181,'計算用(別紙5) 指導者'!$C:$N,H$3,0),""))</f>
        <v/>
      </c>
      <c r="I181" s="116" t="str">
        <f>IF($F181="","",IFERROR(VLOOKUP($G181,'計算用(別紙5) 指導者'!$C:$N,I$3,0),""))</f>
        <v/>
      </c>
      <c r="J181" s="116" t="str">
        <f>IF($F181="","",IFERROR(VLOOKUP($G181,'計算用(別紙5) 指導者'!$C:$N,J$3,0),""))</f>
        <v/>
      </c>
      <c r="K181" s="117" t="str">
        <f>IF($F181="","",IFERROR(VLOOKUP($G181,'計算用(別紙5) 指導者'!$C:$N,K$3,0),""))</f>
        <v/>
      </c>
      <c r="L181" s="116" t="str">
        <f>IF($F181="","",IFERROR(VLOOKUP($G181,'計算用(別紙5) 指導者'!$C:$N,L$3,0),""))</f>
        <v/>
      </c>
      <c r="M181" s="116" t="str">
        <f>IF($F181="","",IFERROR(VLOOKUP($G181,'計算用(別紙5) 指導者'!$C:$N,M$3,0),""))</f>
        <v/>
      </c>
      <c r="N181" s="116" t="str">
        <f>IF($F181="","",IFERROR(VLOOKUP($G181,'計算用(別紙5) 指導者'!$C:$N,N$3,0),""))</f>
        <v/>
      </c>
      <c r="O181" s="116" t="str">
        <f>IF($F181="","",IFERROR(VLOOKUP($G181,'計算用(別紙5) 指導者'!$C:$N,O$3,0),""))</f>
        <v/>
      </c>
      <c r="P181" s="116" t="str">
        <f>IF($F181="","",IFERROR(VLOOKUP($G181,'計算用(別紙5) 指導者'!$C:$N,P$3,0),""))</f>
        <v/>
      </c>
      <c r="Q181" s="116" t="str">
        <f>IF($F181="","",IFERROR(VLOOKUP($G181,'計算用(別紙5) 指導者'!$C:$N,Q$3,0),""))</f>
        <v/>
      </c>
    </row>
    <row r="182" spans="1:17" s="108" customFormat="1" ht="135" x14ac:dyDescent="0.15">
      <c r="A182" s="452">
        <f t="shared" si="18"/>
        <v>7</v>
      </c>
      <c r="B182" s="282" t="s">
        <v>803</v>
      </c>
      <c r="C182" s="149" t="str">
        <f t="shared" si="19"/>
        <v>10</v>
      </c>
      <c r="D182" s="274">
        <v>10</v>
      </c>
      <c r="E182" s="277" t="str">
        <f t="shared" si="20"/>
        <v/>
      </c>
      <c r="F182" s="116" t="str">
        <f>IFERROR($H$170&amp;"("&amp;VLOOKUP($C182,'計算用(別紙5)区分別指導者'!$C:$G,F$3,0)&amp;")","")</f>
        <v/>
      </c>
      <c r="G182" s="116" t="str">
        <f>IF($F182="","",IFERROR(VLOOKUP($C182,'計算用(別紙5)区分別指導者'!$C:$G,G$3,0),""))</f>
        <v/>
      </c>
      <c r="H182" s="116" t="str">
        <f>IF($F182="","",IFERROR(VLOOKUP($G182,'計算用(別紙5) 指導者'!$C:$N,H$3,0),""))</f>
        <v/>
      </c>
      <c r="I182" s="116" t="str">
        <f>IF($F182="","",IFERROR(VLOOKUP($G182,'計算用(別紙5) 指導者'!$C:$N,I$3,0),""))</f>
        <v/>
      </c>
      <c r="J182" s="116" t="str">
        <f>IF($F182="","",IFERROR(VLOOKUP($G182,'計算用(別紙5) 指導者'!$C:$N,J$3,0),""))</f>
        <v/>
      </c>
      <c r="K182" s="117" t="str">
        <f>IF($F182="","",IFERROR(VLOOKUP($G182,'計算用(別紙5) 指導者'!$C:$N,K$3,0),""))</f>
        <v/>
      </c>
      <c r="L182" s="116" t="str">
        <f>IF($F182="","",IFERROR(VLOOKUP($G182,'計算用(別紙5) 指導者'!$C:$N,L$3,0),""))</f>
        <v/>
      </c>
      <c r="M182" s="116" t="str">
        <f>IF($F182="","",IFERROR(VLOOKUP($G182,'計算用(別紙5) 指導者'!$C:$N,M$3,0),""))</f>
        <v/>
      </c>
      <c r="N182" s="116" t="str">
        <f>IF($F182="","",IFERROR(VLOOKUP($G182,'計算用(別紙5) 指導者'!$C:$N,N$3,0),""))</f>
        <v/>
      </c>
      <c r="O182" s="116" t="str">
        <f>IF($F182="","",IFERROR(VLOOKUP($G182,'計算用(別紙5) 指導者'!$C:$N,O$3,0),""))</f>
        <v/>
      </c>
      <c r="P182" s="116" t="str">
        <f>IF($F182="","",IFERROR(VLOOKUP($G182,'計算用(別紙5) 指導者'!$C:$N,P$3,0),""))</f>
        <v/>
      </c>
      <c r="Q182" s="116" t="str">
        <f>IF($F182="","",IFERROR(VLOOKUP($G182,'計算用(別紙5) 指導者'!$C:$N,Q$3,0),""))</f>
        <v/>
      </c>
    </row>
    <row r="183" spans="1:17" s="108" customFormat="1" ht="135" x14ac:dyDescent="0.15">
      <c r="A183" s="452">
        <f t="shared" si="18"/>
        <v>7</v>
      </c>
      <c r="B183" s="282" t="s">
        <v>803</v>
      </c>
      <c r="C183" s="149" t="str">
        <f t="shared" si="19"/>
        <v>11</v>
      </c>
      <c r="D183" s="274">
        <v>11</v>
      </c>
      <c r="E183" s="277" t="str">
        <f t="shared" si="20"/>
        <v/>
      </c>
      <c r="F183" s="116" t="str">
        <f>IFERROR($H$170&amp;"("&amp;VLOOKUP($C183,'計算用(別紙5)区分別指導者'!$C:$G,F$3,0)&amp;")","")</f>
        <v/>
      </c>
      <c r="G183" s="116" t="str">
        <f>IF($F183="","",IFERROR(VLOOKUP($C183,'計算用(別紙5)区分別指導者'!$C:$G,G$3,0),""))</f>
        <v/>
      </c>
      <c r="H183" s="116" t="str">
        <f>IF($F183="","",IFERROR(VLOOKUP($G183,'計算用(別紙5) 指導者'!$C:$N,H$3,0),""))</f>
        <v/>
      </c>
      <c r="I183" s="116" t="str">
        <f>IF($F183="","",IFERROR(VLOOKUP($G183,'計算用(別紙5) 指導者'!$C:$N,I$3,0),""))</f>
        <v/>
      </c>
      <c r="J183" s="116" t="str">
        <f>IF($F183="","",IFERROR(VLOOKUP($G183,'計算用(別紙5) 指導者'!$C:$N,J$3,0),""))</f>
        <v/>
      </c>
      <c r="K183" s="117" t="str">
        <f>IF($F183="","",IFERROR(VLOOKUP($G183,'計算用(別紙5) 指導者'!$C:$N,K$3,0),""))</f>
        <v/>
      </c>
      <c r="L183" s="116" t="str">
        <f>IF($F183="","",IFERROR(VLOOKUP($G183,'計算用(別紙5) 指導者'!$C:$N,L$3,0),""))</f>
        <v/>
      </c>
      <c r="M183" s="116" t="str">
        <f>IF($F183="","",IFERROR(VLOOKUP($G183,'計算用(別紙5) 指導者'!$C:$N,M$3,0),""))</f>
        <v/>
      </c>
      <c r="N183" s="116" t="str">
        <f>IF($F183="","",IFERROR(VLOOKUP($G183,'計算用(別紙5) 指導者'!$C:$N,N$3,0),""))</f>
        <v/>
      </c>
      <c r="O183" s="116" t="str">
        <f>IF($F183="","",IFERROR(VLOOKUP($G183,'計算用(別紙5) 指導者'!$C:$N,O$3,0),""))</f>
        <v/>
      </c>
      <c r="P183" s="116" t="str">
        <f>IF($F183="","",IFERROR(VLOOKUP($G183,'計算用(別紙5) 指導者'!$C:$N,P$3,0),""))</f>
        <v/>
      </c>
      <c r="Q183" s="116" t="str">
        <f>IF($F183="","",IFERROR(VLOOKUP($G183,'計算用(別紙5) 指導者'!$C:$N,Q$3,0),""))</f>
        <v/>
      </c>
    </row>
    <row r="184" spans="1:17" s="108" customFormat="1" ht="135" x14ac:dyDescent="0.15">
      <c r="A184" s="452">
        <f t="shared" si="18"/>
        <v>7</v>
      </c>
      <c r="B184" s="282" t="s">
        <v>803</v>
      </c>
      <c r="C184" s="149" t="str">
        <f t="shared" si="19"/>
        <v>12</v>
      </c>
      <c r="D184" s="274">
        <v>12</v>
      </c>
      <c r="E184" s="277" t="str">
        <f t="shared" si="20"/>
        <v/>
      </c>
      <c r="F184" s="116" t="str">
        <f>IFERROR($H$170&amp;"("&amp;VLOOKUP($C184,'計算用(別紙5)区分別指導者'!$C:$G,F$3,0)&amp;")","")</f>
        <v/>
      </c>
      <c r="G184" s="116" t="str">
        <f>IF($F184="","",IFERROR(VLOOKUP($C184,'計算用(別紙5)区分別指導者'!$C:$G,G$3,0),""))</f>
        <v/>
      </c>
      <c r="H184" s="116" t="str">
        <f>IF($F184="","",IFERROR(VLOOKUP($G184,'計算用(別紙5) 指導者'!$C:$N,H$3,0),""))</f>
        <v/>
      </c>
      <c r="I184" s="116" t="str">
        <f>IF($F184="","",IFERROR(VLOOKUP($G184,'計算用(別紙5) 指導者'!$C:$N,I$3,0),""))</f>
        <v/>
      </c>
      <c r="J184" s="116" t="str">
        <f>IF($F184="","",IFERROR(VLOOKUP($G184,'計算用(別紙5) 指導者'!$C:$N,J$3,0),""))</f>
        <v/>
      </c>
      <c r="K184" s="117" t="str">
        <f>IF($F184="","",IFERROR(VLOOKUP($G184,'計算用(別紙5) 指導者'!$C:$N,K$3,0),""))</f>
        <v/>
      </c>
      <c r="L184" s="116" t="str">
        <f>IF($F184="","",IFERROR(VLOOKUP($G184,'計算用(別紙5) 指導者'!$C:$N,L$3,0),""))</f>
        <v/>
      </c>
      <c r="M184" s="116" t="str">
        <f>IF($F184="","",IFERROR(VLOOKUP($G184,'計算用(別紙5) 指導者'!$C:$N,M$3,0),""))</f>
        <v/>
      </c>
      <c r="N184" s="116" t="str">
        <f>IF($F184="","",IFERROR(VLOOKUP($G184,'計算用(別紙5) 指導者'!$C:$N,N$3,0),""))</f>
        <v/>
      </c>
      <c r="O184" s="116" t="str">
        <f>IF($F184="","",IFERROR(VLOOKUP($G184,'計算用(別紙5) 指導者'!$C:$N,O$3,0),""))</f>
        <v/>
      </c>
      <c r="P184" s="116" t="str">
        <f>IF($F184="","",IFERROR(VLOOKUP($G184,'計算用(別紙5) 指導者'!$C:$N,P$3,0),""))</f>
        <v/>
      </c>
      <c r="Q184" s="116" t="str">
        <f>IF($F184="","",IFERROR(VLOOKUP($G184,'計算用(別紙5) 指導者'!$C:$N,Q$3,0),""))</f>
        <v/>
      </c>
    </row>
    <row r="185" spans="1:17" s="108" customFormat="1" ht="135" x14ac:dyDescent="0.15">
      <c r="A185" s="452">
        <f t="shared" si="18"/>
        <v>7</v>
      </c>
      <c r="B185" s="282" t="s">
        <v>803</v>
      </c>
      <c r="C185" s="149" t="str">
        <f t="shared" si="19"/>
        <v>13</v>
      </c>
      <c r="D185" s="274">
        <v>13</v>
      </c>
      <c r="E185" s="277" t="str">
        <f t="shared" si="20"/>
        <v/>
      </c>
      <c r="F185" s="116" t="str">
        <f>IFERROR($H$170&amp;"("&amp;VLOOKUP($C185,'計算用(別紙5)区分別指導者'!$C:$G,F$3,0)&amp;")","")</f>
        <v/>
      </c>
      <c r="G185" s="116" t="str">
        <f>IF($F185="","",IFERROR(VLOOKUP($C185,'計算用(別紙5)区分別指導者'!$C:$G,G$3,0),""))</f>
        <v/>
      </c>
      <c r="H185" s="116" t="str">
        <f>IF($F185="","",IFERROR(VLOOKUP($G185,'計算用(別紙5) 指導者'!$C:$N,H$3,0),""))</f>
        <v/>
      </c>
      <c r="I185" s="116" t="str">
        <f>IF($F185="","",IFERROR(VLOOKUP($G185,'計算用(別紙5) 指導者'!$C:$N,I$3,0),""))</f>
        <v/>
      </c>
      <c r="J185" s="116" t="str">
        <f>IF($F185="","",IFERROR(VLOOKUP($G185,'計算用(別紙5) 指導者'!$C:$N,J$3,0),""))</f>
        <v/>
      </c>
      <c r="K185" s="117" t="str">
        <f>IF($F185="","",IFERROR(VLOOKUP($G185,'計算用(別紙5) 指導者'!$C:$N,K$3,0),""))</f>
        <v/>
      </c>
      <c r="L185" s="116" t="str">
        <f>IF($F185="","",IFERROR(VLOOKUP($G185,'計算用(別紙5) 指導者'!$C:$N,L$3,0),""))</f>
        <v/>
      </c>
      <c r="M185" s="116" t="str">
        <f>IF($F185="","",IFERROR(VLOOKUP($G185,'計算用(別紙5) 指導者'!$C:$N,M$3,0),""))</f>
        <v/>
      </c>
      <c r="N185" s="116" t="str">
        <f>IF($F185="","",IFERROR(VLOOKUP($G185,'計算用(別紙5) 指導者'!$C:$N,N$3,0),""))</f>
        <v/>
      </c>
      <c r="O185" s="116" t="str">
        <f>IF($F185="","",IFERROR(VLOOKUP($G185,'計算用(別紙5) 指導者'!$C:$N,O$3,0),""))</f>
        <v/>
      </c>
      <c r="P185" s="116" t="str">
        <f>IF($F185="","",IFERROR(VLOOKUP($G185,'計算用(別紙5) 指導者'!$C:$N,P$3,0),""))</f>
        <v/>
      </c>
      <c r="Q185" s="116" t="str">
        <f>IF($F185="","",IFERROR(VLOOKUP($G185,'計算用(別紙5) 指導者'!$C:$N,Q$3,0),""))</f>
        <v/>
      </c>
    </row>
    <row r="186" spans="1:17" s="108" customFormat="1" ht="135" x14ac:dyDescent="0.15">
      <c r="A186" s="452">
        <f t="shared" si="18"/>
        <v>7</v>
      </c>
      <c r="B186" s="282" t="s">
        <v>803</v>
      </c>
      <c r="C186" s="149" t="str">
        <f t="shared" si="19"/>
        <v>14</v>
      </c>
      <c r="D186" s="274">
        <v>14</v>
      </c>
      <c r="E186" s="277" t="str">
        <f t="shared" si="20"/>
        <v/>
      </c>
      <c r="F186" s="116" t="str">
        <f>IFERROR($H$170&amp;"("&amp;VLOOKUP($C186,'計算用(別紙5)区分別指導者'!$C:$G,F$3,0)&amp;")","")</f>
        <v/>
      </c>
      <c r="G186" s="116" t="str">
        <f>IF($F186="","",IFERROR(VLOOKUP($C186,'計算用(別紙5)区分別指導者'!$C:$G,G$3,0),""))</f>
        <v/>
      </c>
      <c r="H186" s="116" t="str">
        <f>IF($F186="","",IFERROR(VLOOKUP($G186,'計算用(別紙5) 指導者'!$C:$N,H$3,0),""))</f>
        <v/>
      </c>
      <c r="I186" s="116" t="str">
        <f>IF($F186="","",IFERROR(VLOOKUP($G186,'計算用(別紙5) 指導者'!$C:$N,I$3,0),""))</f>
        <v/>
      </c>
      <c r="J186" s="116" t="str">
        <f>IF($F186="","",IFERROR(VLOOKUP($G186,'計算用(別紙5) 指導者'!$C:$N,J$3,0),""))</f>
        <v/>
      </c>
      <c r="K186" s="117" t="str">
        <f>IF($F186="","",IFERROR(VLOOKUP($G186,'計算用(別紙5) 指導者'!$C:$N,K$3,0),""))</f>
        <v/>
      </c>
      <c r="L186" s="116" t="str">
        <f>IF($F186="","",IFERROR(VLOOKUP($G186,'計算用(別紙5) 指導者'!$C:$N,L$3,0),""))</f>
        <v/>
      </c>
      <c r="M186" s="116" t="str">
        <f>IF($F186="","",IFERROR(VLOOKUP($G186,'計算用(別紙5) 指導者'!$C:$N,M$3,0),""))</f>
        <v/>
      </c>
      <c r="N186" s="116" t="str">
        <f>IF($F186="","",IFERROR(VLOOKUP($G186,'計算用(別紙5) 指導者'!$C:$N,N$3,0),""))</f>
        <v/>
      </c>
      <c r="O186" s="116" t="str">
        <f>IF($F186="","",IFERROR(VLOOKUP($G186,'計算用(別紙5) 指導者'!$C:$N,O$3,0),""))</f>
        <v/>
      </c>
      <c r="P186" s="116" t="str">
        <f>IF($F186="","",IFERROR(VLOOKUP($G186,'計算用(別紙5) 指導者'!$C:$N,P$3,0),""))</f>
        <v/>
      </c>
      <c r="Q186" s="116" t="str">
        <f>IF($F186="","",IFERROR(VLOOKUP($G186,'計算用(別紙5) 指導者'!$C:$N,Q$3,0),""))</f>
        <v/>
      </c>
    </row>
    <row r="187" spans="1:17" s="108" customFormat="1" ht="135" x14ac:dyDescent="0.15">
      <c r="A187" s="452">
        <f t="shared" si="18"/>
        <v>7</v>
      </c>
      <c r="B187" s="282" t="s">
        <v>803</v>
      </c>
      <c r="C187" s="149" t="str">
        <f t="shared" si="19"/>
        <v>15</v>
      </c>
      <c r="D187" s="274">
        <v>15</v>
      </c>
      <c r="E187" s="277" t="str">
        <f t="shared" si="20"/>
        <v/>
      </c>
      <c r="F187" s="116" t="str">
        <f>IFERROR($H$170&amp;"("&amp;VLOOKUP($C187,'計算用(別紙5)区分別指導者'!$C:$G,F$3,0)&amp;")","")</f>
        <v/>
      </c>
      <c r="G187" s="116" t="str">
        <f>IF($F187="","",IFERROR(VLOOKUP($C187,'計算用(別紙5)区分別指導者'!$C:$G,G$3,0),""))</f>
        <v/>
      </c>
      <c r="H187" s="116" t="str">
        <f>IF($F187="","",IFERROR(VLOOKUP($G187,'計算用(別紙5) 指導者'!$C:$N,H$3,0),""))</f>
        <v/>
      </c>
      <c r="I187" s="116" t="str">
        <f>IF($F187="","",IFERROR(VLOOKUP($G187,'計算用(別紙5) 指導者'!$C:$N,I$3,0),""))</f>
        <v/>
      </c>
      <c r="J187" s="116" t="str">
        <f>IF($F187="","",IFERROR(VLOOKUP($G187,'計算用(別紙5) 指導者'!$C:$N,J$3,0),""))</f>
        <v/>
      </c>
      <c r="K187" s="117" t="str">
        <f>IF($F187="","",IFERROR(VLOOKUP($G187,'計算用(別紙5) 指導者'!$C:$N,K$3,0),""))</f>
        <v/>
      </c>
      <c r="L187" s="116" t="str">
        <f>IF($F187="","",IFERROR(VLOOKUP($G187,'計算用(別紙5) 指導者'!$C:$N,L$3,0),""))</f>
        <v/>
      </c>
      <c r="M187" s="116" t="str">
        <f>IF($F187="","",IFERROR(VLOOKUP($G187,'計算用(別紙5) 指導者'!$C:$N,M$3,0),""))</f>
        <v/>
      </c>
      <c r="N187" s="116" t="str">
        <f>IF($F187="","",IFERROR(VLOOKUP($G187,'計算用(別紙5) 指導者'!$C:$N,N$3,0),""))</f>
        <v/>
      </c>
      <c r="O187" s="116" t="str">
        <f>IF($F187="","",IFERROR(VLOOKUP($G187,'計算用(別紙5) 指導者'!$C:$N,O$3,0),""))</f>
        <v/>
      </c>
      <c r="P187" s="116" t="str">
        <f>IF($F187="","",IFERROR(VLOOKUP($G187,'計算用(別紙5) 指導者'!$C:$N,P$3,0),""))</f>
        <v/>
      </c>
      <c r="Q187" s="116" t="str">
        <f>IF($F187="","",IFERROR(VLOOKUP($G187,'計算用(別紙5) 指導者'!$C:$N,Q$3,0),""))</f>
        <v/>
      </c>
    </row>
    <row r="188" spans="1:17" s="108" customFormat="1" ht="135" x14ac:dyDescent="0.15">
      <c r="A188" s="452">
        <f t="shared" si="18"/>
        <v>7</v>
      </c>
      <c r="B188" s="282" t="s">
        <v>803</v>
      </c>
      <c r="C188" s="149" t="str">
        <f t="shared" si="19"/>
        <v>16</v>
      </c>
      <c r="D188" s="274">
        <v>16</v>
      </c>
      <c r="E188" s="277" t="str">
        <f t="shared" si="20"/>
        <v/>
      </c>
      <c r="F188" s="116" t="str">
        <f>IFERROR($H$170&amp;"("&amp;VLOOKUP($C188,'計算用(別紙5)区分別指導者'!$C:$G,F$3,0)&amp;")","")</f>
        <v/>
      </c>
      <c r="G188" s="116" t="str">
        <f>IF($F188="","",IFERROR(VLOOKUP($C188,'計算用(別紙5)区分別指導者'!$C:$G,G$3,0),""))</f>
        <v/>
      </c>
      <c r="H188" s="116" t="str">
        <f>IF($F188="","",IFERROR(VLOOKUP($G188,'計算用(別紙5) 指導者'!$C:$N,H$3,0),""))</f>
        <v/>
      </c>
      <c r="I188" s="116" t="str">
        <f>IF($F188="","",IFERROR(VLOOKUP($G188,'計算用(別紙5) 指導者'!$C:$N,I$3,0),""))</f>
        <v/>
      </c>
      <c r="J188" s="116" t="str">
        <f>IF($F188="","",IFERROR(VLOOKUP($G188,'計算用(別紙5) 指導者'!$C:$N,J$3,0),""))</f>
        <v/>
      </c>
      <c r="K188" s="117" t="str">
        <f>IF($F188="","",IFERROR(VLOOKUP($G188,'計算用(別紙5) 指導者'!$C:$N,K$3,0),""))</f>
        <v/>
      </c>
      <c r="L188" s="116" t="str">
        <f>IF($F188="","",IFERROR(VLOOKUP($G188,'計算用(別紙5) 指導者'!$C:$N,L$3,0),""))</f>
        <v/>
      </c>
      <c r="M188" s="116" t="str">
        <f>IF($F188="","",IFERROR(VLOOKUP($G188,'計算用(別紙5) 指導者'!$C:$N,M$3,0),""))</f>
        <v/>
      </c>
      <c r="N188" s="116" t="str">
        <f>IF($F188="","",IFERROR(VLOOKUP($G188,'計算用(別紙5) 指導者'!$C:$N,N$3,0),""))</f>
        <v/>
      </c>
      <c r="O188" s="116" t="str">
        <f>IF($F188="","",IFERROR(VLOOKUP($G188,'計算用(別紙5) 指導者'!$C:$N,O$3,0),""))</f>
        <v/>
      </c>
      <c r="P188" s="116" t="str">
        <f>IF($F188="","",IFERROR(VLOOKUP($G188,'計算用(別紙5) 指導者'!$C:$N,P$3,0),""))</f>
        <v/>
      </c>
      <c r="Q188" s="116" t="str">
        <f>IF($F188="","",IFERROR(VLOOKUP($G188,'計算用(別紙5) 指導者'!$C:$N,Q$3,0),""))</f>
        <v/>
      </c>
    </row>
    <row r="189" spans="1:17" s="108" customFormat="1" ht="135" x14ac:dyDescent="0.15">
      <c r="A189" s="452">
        <f t="shared" si="18"/>
        <v>7</v>
      </c>
      <c r="B189" s="282" t="s">
        <v>803</v>
      </c>
      <c r="C189" s="149" t="str">
        <f t="shared" si="19"/>
        <v>17</v>
      </c>
      <c r="D189" s="274">
        <v>17</v>
      </c>
      <c r="E189" s="277" t="str">
        <f t="shared" si="20"/>
        <v/>
      </c>
      <c r="F189" s="116" t="str">
        <f>IFERROR($H$170&amp;"("&amp;VLOOKUP($C189,'計算用(別紙5)区分別指導者'!$C:$G,F$3,0)&amp;")","")</f>
        <v/>
      </c>
      <c r="G189" s="116" t="str">
        <f>IF($F189="","",IFERROR(VLOOKUP($C189,'計算用(別紙5)区分別指導者'!$C:$G,G$3,0),""))</f>
        <v/>
      </c>
      <c r="H189" s="116" t="str">
        <f>IF($F189="","",IFERROR(VLOOKUP($G189,'計算用(別紙5) 指導者'!$C:$N,H$3,0),""))</f>
        <v/>
      </c>
      <c r="I189" s="116" t="str">
        <f>IF($F189="","",IFERROR(VLOOKUP($G189,'計算用(別紙5) 指導者'!$C:$N,I$3,0),""))</f>
        <v/>
      </c>
      <c r="J189" s="116" t="str">
        <f>IF($F189="","",IFERROR(VLOOKUP($G189,'計算用(別紙5) 指導者'!$C:$N,J$3,0),""))</f>
        <v/>
      </c>
      <c r="K189" s="117" t="str">
        <f>IF($F189="","",IFERROR(VLOOKUP($G189,'計算用(別紙5) 指導者'!$C:$N,K$3,0),""))</f>
        <v/>
      </c>
      <c r="L189" s="116" t="str">
        <f>IF($F189="","",IFERROR(VLOOKUP($G189,'計算用(別紙5) 指導者'!$C:$N,L$3,0),""))</f>
        <v/>
      </c>
      <c r="M189" s="116" t="str">
        <f>IF($F189="","",IFERROR(VLOOKUP($G189,'計算用(別紙5) 指導者'!$C:$N,M$3,0),""))</f>
        <v/>
      </c>
      <c r="N189" s="116" t="str">
        <f>IF($F189="","",IFERROR(VLOOKUP($G189,'計算用(別紙5) 指導者'!$C:$N,N$3,0),""))</f>
        <v/>
      </c>
      <c r="O189" s="116" t="str">
        <f>IF($F189="","",IFERROR(VLOOKUP($G189,'計算用(別紙5) 指導者'!$C:$N,O$3,0),""))</f>
        <v/>
      </c>
      <c r="P189" s="116" t="str">
        <f>IF($F189="","",IFERROR(VLOOKUP($G189,'計算用(別紙5) 指導者'!$C:$N,P$3,0),""))</f>
        <v/>
      </c>
      <c r="Q189" s="116" t="str">
        <f>IF($F189="","",IFERROR(VLOOKUP($G189,'計算用(別紙5) 指導者'!$C:$N,Q$3,0),""))</f>
        <v/>
      </c>
    </row>
    <row r="190" spans="1:17" s="108" customFormat="1" ht="135" x14ac:dyDescent="0.15">
      <c r="A190" s="452">
        <f t="shared" si="18"/>
        <v>7</v>
      </c>
      <c r="B190" s="282" t="s">
        <v>803</v>
      </c>
      <c r="C190" s="149" t="str">
        <f t="shared" si="19"/>
        <v>18</v>
      </c>
      <c r="D190" s="274">
        <v>18</v>
      </c>
      <c r="E190" s="277" t="str">
        <f t="shared" si="20"/>
        <v/>
      </c>
      <c r="F190" s="116" t="str">
        <f>IFERROR($H$170&amp;"("&amp;VLOOKUP($C190,'計算用(別紙5)区分別指導者'!$C:$G,F$3,0)&amp;")","")</f>
        <v/>
      </c>
      <c r="G190" s="116" t="str">
        <f>IF($F190="","",IFERROR(VLOOKUP($C190,'計算用(別紙5)区分別指導者'!$C:$G,G$3,0),""))</f>
        <v/>
      </c>
      <c r="H190" s="116" t="str">
        <f>IF($F190="","",IFERROR(VLOOKUP($G190,'計算用(別紙5) 指導者'!$C:$N,H$3,0),""))</f>
        <v/>
      </c>
      <c r="I190" s="116" t="str">
        <f>IF($F190="","",IFERROR(VLOOKUP($G190,'計算用(別紙5) 指導者'!$C:$N,I$3,0),""))</f>
        <v/>
      </c>
      <c r="J190" s="116" t="str">
        <f>IF($F190="","",IFERROR(VLOOKUP($G190,'計算用(別紙5) 指導者'!$C:$N,J$3,0),""))</f>
        <v/>
      </c>
      <c r="K190" s="117" t="str">
        <f>IF($F190="","",IFERROR(VLOOKUP($G190,'計算用(別紙5) 指導者'!$C:$N,K$3,0),""))</f>
        <v/>
      </c>
      <c r="L190" s="116" t="str">
        <f>IF($F190="","",IFERROR(VLOOKUP($G190,'計算用(別紙5) 指導者'!$C:$N,L$3,0),""))</f>
        <v/>
      </c>
      <c r="M190" s="116" t="str">
        <f>IF($F190="","",IFERROR(VLOOKUP($G190,'計算用(別紙5) 指導者'!$C:$N,M$3,0),""))</f>
        <v/>
      </c>
      <c r="N190" s="116" t="str">
        <f>IF($F190="","",IFERROR(VLOOKUP($G190,'計算用(別紙5) 指導者'!$C:$N,N$3,0),""))</f>
        <v/>
      </c>
      <c r="O190" s="116" t="str">
        <f>IF($F190="","",IFERROR(VLOOKUP($G190,'計算用(別紙5) 指導者'!$C:$N,O$3,0),""))</f>
        <v/>
      </c>
      <c r="P190" s="116" t="str">
        <f>IF($F190="","",IFERROR(VLOOKUP($G190,'計算用(別紙5) 指導者'!$C:$N,P$3,0),""))</f>
        <v/>
      </c>
      <c r="Q190" s="116" t="str">
        <f>IF($F190="","",IFERROR(VLOOKUP($G190,'計算用(別紙5) 指導者'!$C:$N,Q$3,0),""))</f>
        <v/>
      </c>
    </row>
    <row r="191" spans="1:17" s="108" customFormat="1" ht="135" x14ac:dyDescent="0.15">
      <c r="A191" s="452">
        <f t="shared" si="18"/>
        <v>7</v>
      </c>
      <c r="B191" s="282" t="s">
        <v>803</v>
      </c>
      <c r="C191" s="149" t="str">
        <f t="shared" si="19"/>
        <v>19</v>
      </c>
      <c r="D191" s="274">
        <v>19</v>
      </c>
      <c r="E191" s="277" t="str">
        <f t="shared" si="20"/>
        <v/>
      </c>
      <c r="F191" s="116" t="str">
        <f>IFERROR($H$170&amp;"("&amp;VLOOKUP($C191,'計算用(別紙5)区分別指導者'!$C:$G,F$3,0)&amp;")","")</f>
        <v/>
      </c>
      <c r="G191" s="116" t="str">
        <f>IF($F191="","",IFERROR(VLOOKUP($C191,'計算用(別紙5)区分別指導者'!$C:$G,G$3,0),""))</f>
        <v/>
      </c>
      <c r="H191" s="116" t="str">
        <f>IF($F191="","",IFERROR(VLOOKUP($G191,'計算用(別紙5) 指導者'!$C:$N,H$3,0),""))</f>
        <v/>
      </c>
      <c r="I191" s="116" t="str">
        <f>IF($F191="","",IFERROR(VLOOKUP($G191,'計算用(別紙5) 指導者'!$C:$N,I$3,0),""))</f>
        <v/>
      </c>
      <c r="J191" s="116" t="str">
        <f>IF($F191="","",IFERROR(VLOOKUP($G191,'計算用(別紙5) 指導者'!$C:$N,J$3,0),""))</f>
        <v/>
      </c>
      <c r="K191" s="117" t="str">
        <f>IF($F191="","",IFERROR(VLOOKUP($G191,'計算用(別紙5) 指導者'!$C:$N,K$3,0),""))</f>
        <v/>
      </c>
      <c r="L191" s="116" t="str">
        <f>IF($F191="","",IFERROR(VLOOKUP($G191,'計算用(別紙5) 指導者'!$C:$N,L$3,0),""))</f>
        <v/>
      </c>
      <c r="M191" s="116" t="str">
        <f>IF($F191="","",IFERROR(VLOOKUP($G191,'計算用(別紙5) 指導者'!$C:$N,M$3,0),""))</f>
        <v/>
      </c>
      <c r="N191" s="116" t="str">
        <f>IF($F191="","",IFERROR(VLOOKUP($G191,'計算用(別紙5) 指導者'!$C:$N,N$3,0),""))</f>
        <v/>
      </c>
      <c r="O191" s="116" t="str">
        <f>IF($F191="","",IFERROR(VLOOKUP($G191,'計算用(別紙5) 指導者'!$C:$N,O$3,0),""))</f>
        <v/>
      </c>
      <c r="P191" s="116" t="str">
        <f>IF($F191="","",IFERROR(VLOOKUP($G191,'計算用(別紙5) 指導者'!$C:$N,P$3,0),""))</f>
        <v/>
      </c>
      <c r="Q191" s="116" t="str">
        <f>IF($F191="","",IFERROR(VLOOKUP($G191,'計算用(別紙5) 指導者'!$C:$N,Q$3,0),""))</f>
        <v/>
      </c>
    </row>
    <row r="192" spans="1:17" s="108" customFormat="1" ht="135" x14ac:dyDescent="0.15">
      <c r="A192" s="452">
        <f t="shared" si="18"/>
        <v>7</v>
      </c>
      <c r="B192" s="282" t="s">
        <v>803</v>
      </c>
      <c r="C192" s="149" t="str">
        <f t="shared" si="19"/>
        <v>20</v>
      </c>
      <c r="D192" s="274">
        <v>20</v>
      </c>
      <c r="E192" s="277" t="str">
        <f t="shared" si="20"/>
        <v/>
      </c>
      <c r="F192" s="116" t="str">
        <f>IFERROR($H$170&amp;"("&amp;VLOOKUP($C192,'計算用(別紙5)区分別指導者'!$C:$G,F$3,0)&amp;")","")</f>
        <v/>
      </c>
      <c r="G192" s="116" t="str">
        <f>IF($F192="","",IFERROR(VLOOKUP($C192,'計算用(別紙5)区分別指導者'!$C:$G,G$3,0),""))</f>
        <v/>
      </c>
      <c r="H192" s="116" t="str">
        <f>IF($F192="","",IFERROR(VLOOKUP($G192,'計算用(別紙5) 指導者'!$C:$N,H$3,0),""))</f>
        <v/>
      </c>
      <c r="I192" s="116" t="str">
        <f>IF($F192="","",IFERROR(VLOOKUP($G192,'計算用(別紙5) 指導者'!$C:$N,I$3,0),""))</f>
        <v/>
      </c>
      <c r="J192" s="116" t="str">
        <f>IF($F192="","",IFERROR(VLOOKUP($G192,'計算用(別紙5) 指導者'!$C:$N,J$3,0),""))</f>
        <v/>
      </c>
      <c r="K192" s="117" t="str">
        <f>IF($F192="","",IFERROR(VLOOKUP($G192,'計算用(別紙5) 指導者'!$C:$N,K$3,0),""))</f>
        <v/>
      </c>
      <c r="L192" s="116" t="str">
        <f>IF($F192="","",IFERROR(VLOOKUP($G192,'計算用(別紙5) 指導者'!$C:$N,L$3,0),""))</f>
        <v/>
      </c>
      <c r="M192" s="116" t="str">
        <f>IF($F192="","",IFERROR(VLOOKUP($G192,'計算用(別紙5) 指導者'!$C:$N,M$3,0),""))</f>
        <v/>
      </c>
      <c r="N192" s="116" t="str">
        <f>IF($F192="","",IFERROR(VLOOKUP($G192,'計算用(別紙5) 指導者'!$C:$N,N$3,0),""))</f>
        <v/>
      </c>
      <c r="O192" s="116" t="str">
        <f>IF($F192="","",IFERROR(VLOOKUP($G192,'計算用(別紙5) 指導者'!$C:$N,O$3,0),""))</f>
        <v/>
      </c>
      <c r="P192" s="116" t="str">
        <f>IF($F192="","",IFERROR(VLOOKUP($G192,'計算用(別紙5) 指導者'!$C:$N,P$3,0),""))</f>
        <v/>
      </c>
      <c r="Q192" s="116" t="str">
        <f>IF($F192="","",IFERROR(VLOOKUP($G192,'計算用(別紙5) 指導者'!$C:$N,Q$3,0),""))</f>
        <v/>
      </c>
    </row>
    <row r="193" spans="1:17" s="267" customFormat="1" ht="18.75" x14ac:dyDescent="0.15">
      <c r="A193" s="449">
        <v>8</v>
      </c>
      <c r="C193" s="268"/>
      <c r="D193" s="274"/>
      <c r="E193" s="133"/>
      <c r="K193" s="290"/>
      <c r="P193" s="899">
        <f>'【入力】別紙2-2'!$E$8</f>
        <v>0</v>
      </c>
      <c r="Q193" s="899"/>
    </row>
    <row r="194" spans="1:17" s="285" customFormat="1" ht="18.75" x14ac:dyDescent="0.2">
      <c r="A194" s="450">
        <f>A193</f>
        <v>8</v>
      </c>
      <c r="B194" s="281"/>
      <c r="C194" s="283"/>
      <c r="D194" s="284"/>
      <c r="E194" s="896" t="s">
        <v>463</v>
      </c>
      <c r="F194" s="896"/>
      <c r="G194" s="896"/>
      <c r="H194" s="896"/>
      <c r="I194" s="896"/>
      <c r="J194" s="896"/>
      <c r="K194" s="896"/>
      <c r="L194" s="896"/>
      <c r="M194" s="896"/>
      <c r="N194" s="896"/>
      <c r="O194" s="897"/>
      <c r="P194" s="897"/>
      <c r="Q194" s="897"/>
    </row>
    <row r="195" spans="1:17" s="48" customFormat="1" ht="18.75" x14ac:dyDescent="0.2">
      <c r="A195" s="451">
        <f>A194</f>
        <v>8</v>
      </c>
      <c r="B195" s="271"/>
      <c r="C195" s="147"/>
      <c r="D195" s="275"/>
      <c r="E195" s="896"/>
      <c r="F195" s="896"/>
      <c r="G195" s="896"/>
      <c r="H195" s="896"/>
      <c r="I195" s="896"/>
      <c r="J195" s="896"/>
      <c r="K195" s="896"/>
      <c r="L195" s="896"/>
      <c r="M195" s="896"/>
      <c r="N195" s="896"/>
      <c r="O195" s="898" t="s">
        <v>243</v>
      </c>
      <c r="P195" s="898"/>
      <c r="Q195" s="898"/>
    </row>
    <row r="196" spans="1:17" s="48" customFormat="1" ht="18.75" x14ac:dyDescent="0.15">
      <c r="A196" s="451">
        <f t="shared" ref="A196:A219" si="21">A195</f>
        <v>8</v>
      </c>
      <c r="B196" s="271"/>
      <c r="C196" s="147"/>
      <c r="D196" s="275"/>
      <c r="E196" s="275"/>
      <c r="F196" s="113"/>
      <c r="G196" s="113"/>
      <c r="H196" s="113"/>
      <c r="I196" s="113"/>
      <c r="J196" s="113"/>
      <c r="K196" s="114"/>
      <c r="L196" s="113"/>
      <c r="M196" s="113"/>
      <c r="N196" s="113"/>
      <c r="O196" s="113"/>
      <c r="P196" s="113"/>
      <c r="Q196" s="269"/>
    </row>
    <row r="197" spans="1:17" s="48" customFormat="1" ht="18.75" x14ac:dyDescent="0.2">
      <c r="A197" s="451">
        <f t="shared" si="21"/>
        <v>8</v>
      </c>
      <c r="B197" s="271"/>
      <c r="C197" s="147"/>
      <c r="D197" s="275"/>
      <c r="E197" s="892" t="s">
        <v>464</v>
      </c>
      <c r="F197" s="892"/>
      <c r="G197" s="892"/>
      <c r="H197" s="893" t="str">
        <f>IF(IFERROR(VLOOKUP($A194,'計算用(別紙2-2)区分'!$A:$E,4,0),"")="","",VLOOKUP($A194,'計算用(別紙2-2)区分'!$A:$E,4,0))</f>
        <v/>
      </c>
      <c r="I197" s="893"/>
      <c r="J197" s="893"/>
      <c r="K197" s="893"/>
      <c r="L197" s="893"/>
      <c r="M197" s="893"/>
      <c r="N197" s="893"/>
      <c r="O197" s="270"/>
      <c r="P197" s="270"/>
      <c r="Q197" s="270"/>
    </row>
    <row r="198" spans="1:17" s="48" customFormat="1" ht="18.75" x14ac:dyDescent="0.15">
      <c r="A198" s="451">
        <f t="shared" si="21"/>
        <v>8</v>
      </c>
      <c r="B198" s="271"/>
      <c r="C198" s="147"/>
      <c r="D198" s="275"/>
      <c r="E198" s="275"/>
      <c r="F198" s="894"/>
      <c r="G198" s="894"/>
      <c r="H198" s="894"/>
      <c r="I198" s="894"/>
      <c r="J198" s="894"/>
      <c r="K198" s="894"/>
      <c r="L198" s="894"/>
      <c r="M198" s="894"/>
      <c r="N198" s="894"/>
      <c r="O198" s="280"/>
      <c r="P198" s="280"/>
      <c r="Q198" s="280"/>
    </row>
    <row r="199" spans="1:17" s="42" customFormat="1" ht="57" x14ac:dyDescent="0.15">
      <c r="A199" s="451">
        <f t="shared" si="21"/>
        <v>8</v>
      </c>
      <c r="B199" s="271"/>
      <c r="C199" s="148"/>
      <c r="D199" s="276"/>
      <c r="E199" s="278"/>
      <c r="F199" s="115" t="s">
        <v>488</v>
      </c>
      <c r="G199" s="115" t="s">
        <v>465</v>
      </c>
      <c r="H199" s="115" t="s">
        <v>466</v>
      </c>
      <c r="I199" s="115" t="s">
        <v>484</v>
      </c>
      <c r="J199" s="115" t="s">
        <v>467</v>
      </c>
      <c r="K199" s="115" t="s">
        <v>468</v>
      </c>
      <c r="L199" s="115" t="s">
        <v>485</v>
      </c>
      <c r="M199" s="115" t="s">
        <v>486</v>
      </c>
      <c r="N199" s="115" t="s">
        <v>487</v>
      </c>
      <c r="O199" s="115" t="s">
        <v>742</v>
      </c>
      <c r="P199" s="115" t="s">
        <v>469</v>
      </c>
      <c r="Q199" s="115" t="s">
        <v>470</v>
      </c>
    </row>
    <row r="200" spans="1:17" s="108" customFormat="1" ht="135" x14ac:dyDescent="0.15">
      <c r="A200" s="452">
        <f t="shared" si="21"/>
        <v>8</v>
      </c>
      <c r="B200" s="282" t="s">
        <v>803</v>
      </c>
      <c r="C200" s="149" t="str">
        <f>$H$197&amp;D200</f>
        <v>1</v>
      </c>
      <c r="D200" s="274">
        <v>1</v>
      </c>
      <c r="E200" s="277" t="str">
        <f>IF(F200&lt;&gt;"",D200,"")</f>
        <v/>
      </c>
      <c r="F200" s="116" t="str">
        <f>IFERROR($H$197&amp;"("&amp;VLOOKUP($C200,'計算用(別紙5)区分別指導者'!$C:$G,F$3,0)&amp;")","")</f>
        <v/>
      </c>
      <c r="G200" s="116" t="str">
        <f>IF($F200="","",IFERROR(VLOOKUP($C200,'計算用(別紙5)区分別指導者'!$C:$G,G$3,0),""))</f>
        <v/>
      </c>
      <c r="H200" s="116" t="str">
        <f>IF($F200="","",IFERROR(VLOOKUP($G200,'計算用(別紙5) 指導者'!$C:$N,H$3,0),""))</f>
        <v/>
      </c>
      <c r="I200" s="116" t="str">
        <f>IF($F200="","",IFERROR(VLOOKUP($G200,'計算用(別紙5) 指導者'!$C:$N,I$3,0),""))</f>
        <v/>
      </c>
      <c r="J200" s="116" t="str">
        <f>IF($F200="","",IFERROR(VLOOKUP($G200,'計算用(別紙5) 指導者'!$C:$N,J$3,0),""))</f>
        <v/>
      </c>
      <c r="K200" s="117" t="str">
        <f>IF($F200="","",IFERROR(VLOOKUP($G200,'計算用(別紙5) 指導者'!$C:$N,K$3,0),""))</f>
        <v/>
      </c>
      <c r="L200" s="116" t="str">
        <f>IF($F200="","",IFERROR(VLOOKUP($G200,'計算用(別紙5) 指導者'!$C:$N,L$3,0),""))</f>
        <v/>
      </c>
      <c r="M200" s="116" t="str">
        <f>IF($F200="","",IFERROR(VLOOKUP($G200,'計算用(別紙5) 指導者'!$C:$N,M$3,0),""))</f>
        <v/>
      </c>
      <c r="N200" s="116" t="str">
        <f>IF($F200="","",IFERROR(VLOOKUP($G200,'計算用(別紙5) 指導者'!$C:$N,N$3,0),""))</f>
        <v/>
      </c>
      <c r="O200" s="116" t="str">
        <f>IF($F200="","",IFERROR(VLOOKUP($G200,'計算用(別紙5) 指導者'!$C:$N,O$3,0),""))</f>
        <v/>
      </c>
      <c r="P200" s="116" t="str">
        <f>IF($F200="","",IFERROR(VLOOKUP($G200,'計算用(別紙5) 指導者'!$C:$N,P$3,0),""))</f>
        <v/>
      </c>
      <c r="Q200" s="116" t="str">
        <f>IF($F200="","",IFERROR(VLOOKUP($G200,'計算用(別紙5) 指導者'!$C:$N,Q$3,0),""))</f>
        <v/>
      </c>
    </row>
    <row r="201" spans="1:17" s="108" customFormat="1" ht="135" x14ac:dyDescent="0.15">
      <c r="A201" s="452">
        <f t="shared" si="21"/>
        <v>8</v>
      </c>
      <c r="B201" s="282" t="s">
        <v>803</v>
      </c>
      <c r="C201" s="149" t="str">
        <f t="shared" ref="C201:C219" si="22">$H$197&amp;D201</f>
        <v>2</v>
      </c>
      <c r="D201" s="274">
        <v>2</v>
      </c>
      <c r="E201" s="277" t="str">
        <f t="shared" ref="E201:E219" si="23">IF(F201&lt;&gt;"",D201,"")</f>
        <v/>
      </c>
      <c r="F201" s="116" t="str">
        <f>IFERROR($H$197&amp;"("&amp;VLOOKUP($C201,'計算用(別紙5)区分別指導者'!$C:$G,F$3,0)&amp;")","")</f>
        <v/>
      </c>
      <c r="G201" s="116" t="str">
        <f>IF($F201="","",IFERROR(VLOOKUP($C201,'計算用(別紙5)区分別指導者'!$C:$G,G$3,0),""))</f>
        <v/>
      </c>
      <c r="H201" s="116" t="str">
        <f>IF($F201="","",IFERROR(VLOOKUP($G201,'計算用(別紙5) 指導者'!$C:$N,H$3,0),""))</f>
        <v/>
      </c>
      <c r="I201" s="116" t="str">
        <f>IF($F201="","",IFERROR(VLOOKUP($G201,'計算用(別紙5) 指導者'!$C:$N,I$3,0),""))</f>
        <v/>
      </c>
      <c r="J201" s="116" t="str">
        <f>IF($F201="","",IFERROR(VLOOKUP($G201,'計算用(別紙5) 指導者'!$C:$N,J$3,0),""))</f>
        <v/>
      </c>
      <c r="K201" s="117" t="str">
        <f>IF($F201="","",IFERROR(VLOOKUP($G201,'計算用(別紙5) 指導者'!$C:$N,K$3,0),""))</f>
        <v/>
      </c>
      <c r="L201" s="116" t="str">
        <f>IF($F201="","",IFERROR(VLOOKUP($G201,'計算用(別紙5) 指導者'!$C:$N,L$3,0),""))</f>
        <v/>
      </c>
      <c r="M201" s="116" t="str">
        <f>IF($F201="","",IFERROR(VLOOKUP($G201,'計算用(別紙5) 指導者'!$C:$N,M$3,0),""))</f>
        <v/>
      </c>
      <c r="N201" s="116" t="str">
        <f>IF($F201="","",IFERROR(VLOOKUP($G201,'計算用(別紙5) 指導者'!$C:$N,N$3,0),""))</f>
        <v/>
      </c>
      <c r="O201" s="116" t="str">
        <f>IF($F201="","",IFERROR(VLOOKUP($G201,'計算用(別紙5) 指導者'!$C:$N,O$3,0),""))</f>
        <v/>
      </c>
      <c r="P201" s="116" t="str">
        <f>IF($F201="","",IFERROR(VLOOKUP($G201,'計算用(別紙5) 指導者'!$C:$N,P$3,0),""))</f>
        <v/>
      </c>
      <c r="Q201" s="116" t="str">
        <f>IF($F201="","",IFERROR(VLOOKUP($G201,'計算用(別紙5) 指導者'!$C:$N,Q$3,0),""))</f>
        <v/>
      </c>
    </row>
    <row r="202" spans="1:17" s="108" customFormat="1" ht="135" x14ac:dyDescent="0.15">
      <c r="A202" s="452">
        <f t="shared" si="21"/>
        <v>8</v>
      </c>
      <c r="B202" s="282" t="s">
        <v>803</v>
      </c>
      <c r="C202" s="149" t="str">
        <f t="shared" si="22"/>
        <v>3</v>
      </c>
      <c r="D202" s="274">
        <v>3</v>
      </c>
      <c r="E202" s="277" t="str">
        <f t="shared" si="23"/>
        <v/>
      </c>
      <c r="F202" s="116" t="str">
        <f>IFERROR($H$197&amp;"("&amp;VLOOKUP($C202,'計算用(別紙5)区分別指導者'!$C:$G,F$3,0)&amp;")","")</f>
        <v/>
      </c>
      <c r="G202" s="116" t="str">
        <f>IF($F202="","",IFERROR(VLOOKUP($C202,'計算用(別紙5)区分別指導者'!$C:$G,G$3,0),""))</f>
        <v/>
      </c>
      <c r="H202" s="116" t="str">
        <f>IF($F202="","",IFERROR(VLOOKUP($G202,'計算用(別紙5) 指導者'!$C:$N,H$3,0),""))</f>
        <v/>
      </c>
      <c r="I202" s="116" t="str">
        <f>IF($F202="","",IFERROR(VLOOKUP($G202,'計算用(別紙5) 指導者'!$C:$N,I$3,0),""))</f>
        <v/>
      </c>
      <c r="J202" s="116" t="str">
        <f>IF($F202="","",IFERROR(VLOOKUP($G202,'計算用(別紙5) 指導者'!$C:$N,J$3,0),""))</f>
        <v/>
      </c>
      <c r="K202" s="117" t="str">
        <f>IF($F202="","",IFERROR(VLOOKUP($G202,'計算用(別紙5) 指導者'!$C:$N,K$3,0),""))</f>
        <v/>
      </c>
      <c r="L202" s="116" t="str">
        <f>IF($F202="","",IFERROR(VLOOKUP($G202,'計算用(別紙5) 指導者'!$C:$N,L$3,0),""))</f>
        <v/>
      </c>
      <c r="M202" s="116" t="str">
        <f>IF($F202="","",IFERROR(VLOOKUP($G202,'計算用(別紙5) 指導者'!$C:$N,M$3,0),""))</f>
        <v/>
      </c>
      <c r="N202" s="116" t="str">
        <f>IF($F202="","",IFERROR(VLOOKUP($G202,'計算用(別紙5) 指導者'!$C:$N,N$3,0),""))</f>
        <v/>
      </c>
      <c r="O202" s="116" t="str">
        <f>IF($F202="","",IFERROR(VLOOKUP($G202,'計算用(別紙5) 指導者'!$C:$N,O$3,0),""))</f>
        <v/>
      </c>
      <c r="P202" s="116" t="str">
        <f>IF($F202="","",IFERROR(VLOOKUP($G202,'計算用(別紙5) 指導者'!$C:$N,P$3,0),""))</f>
        <v/>
      </c>
      <c r="Q202" s="116" t="str">
        <f>IF($F202="","",IFERROR(VLOOKUP($G202,'計算用(別紙5) 指導者'!$C:$N,Q$3,0),""))</f>
        <v/>
      </c>
    </row>
    <row r="203" spans="1:17" s="108" customFormat="1" ht="135" x14ac:dyDescent="0.15">
      <c r="A203" s="452">
        <f t="shared" si="21"/>
        <v>8</v>
      </c>
      <c r="B203" s="282" t="s">
        <v>803</v>
      </c>
      <c r="C203" s="149" t="str">
        <f t="shared" si="22"/>
        <v>4</v>
      </c>
      <c r="D203" s="274">
        <v>4</v>
      </c>
      <c r="E203" s="277" t="str">
        <f t="shared" si="23"/>
        <v/>
      </c>
      <c r="F203" s="116" t="str">
        <f>IFERROR($H$197&amp;"("&amp;VLOOKUP($C203,'計算用(別紙5)区分別指導者'!$C:$G,F$3,0)&amp;")","")</f>
        <v/>
      </c>
      <c r="G203" s="116" t="str">
        <f>IF($F203="","",IFERROR(VLOOKUP($C203,'計算用(別紙5)区分別指導者'!$C:$G,G$3,0),""))</f>
        <v/>
      </c>
      <c r="H203" s="116" t="str">
        <f>IF($F203="","",IFERROR(VLOOKUP($G203,'計算用(別紙5) 指導者'!$C:$N,H$3,0),""))</f>
        <v/>
      </c>
      <c r="I203" s="116" t="str">
        <f>IF($F203="","",IFERROR(VLOOKUP($G203,'計算用(別紙5) 指導者'!$C:$N,I$3,0),""))</f>
        <v/>
      </c>
      <c r="J203" s="116" t="str">
        <f>IF($F203="","",IFERROR(VLOOKUP($G203,'計算用(別紙5) 指導者'!$C:$N,J$3,0),""))</f>
        <v/>
      </c>
      <c r="K203" s="117" t="str">
        <f>IF($F203="","",IFERROR(VLOOKUP($G203,'計算用(別紙5) 指導者'!$C:$N,K$3,0),""))</f>
        <v/>
      </c>
      <c r="L203" s="116" t="str">
        <f>IF($F203="","",IFERROR(VLOOKUP($G203,'計算用(別紙5) 指導者'!$C:$N,L$3,0),""))</f>
        <v/>
      </c>
      <c r="M203" s="116" t="str">
        <f>IF($F203="","",IFERROR(VLOOKUP($G203,'計算用(別紙5) 指導者'!$C:$N,M$3,0),""))</f>
        <v/>
      </c>
      <c r="N203" s="116" t="str">
        <f>IF($F203="","",IFERROR(VLOOKUP($G203,'計算用(別紙5) 指導者'!$C:$N,N$3,0),""))</f>
        <v/>
      </c>
      <c r="O203" s="116" t="str">
        <f>IF($F203="","",IFERROR(VLOOKUP($G203,'計算用(別紙5) 指導者'!$C:$N,O$3,0),""))</f>
        <v/>
      </c>
      <c r="P203" s="116" t="str">
        <f>IF($F203="","",IFERROR(VLOOKUP($G203,'計算用(別紙5) 指導者'!$C:$N,P$3,0),""))</f>
        <v/>
      </c>
      <c r="Q203" s="116" t="str">
        <f>IF($F203="","",IFERROR(VLOOKUP($G203,'計算用(別紙5) 指導者'!$C:$N,Q$3,0),""))</f>
        <v/>
      </c>
    </row>
    <row r="204" spans="1:17" s="108" customFormat="1" ht="135" x14ac:dyDescent="0.15">
      <c r="A204" s="452">
        <f t="shared" si="21"/>
        <v>8</v>
      </c>
      <c r="B204" s="282" t="s">
        <v>803</v>
      </c>
      <c r="C204" s="149" t="str">
        <f t="shared" si="22"/>
        <v>5</v>
      </c>
      <c r="D204" s="274">
        <v>5</v>
      </c>
      <c r="E204" s="277" t="str">
        <f t="shared" si="23"/>
        <v/>
      </c>
      <c r="F204" s="116" t="str">
        <f>IFERROR($H$197&amp;"("&amp;VLOOKUP($C204,'計算用(別紙5)区分別指導者'!$C:$G,F$3,0)&amp;")","")</f>
        <v/>
      </c>
      <c r="G204" s="116" t="str">
        <f>IF($F204="","",IFERROR(VLOOKUP($C204,'計算用(別紙5)区分別指導者'!$C:$G,G$3,0),""))</f>
        <v/>
      </c>
      <c r="H204" s="116" t="str">
        <f>IF($F204="","",IFERROR(VLOOKUP($G204,'計算用(別紙5) 指導者'!$C:$N,H$3,0),""))</f>
        <v/>
      </c>
      <c r="I204" s="116" t="str">
        <f>IF($F204="","",IFERROR(VLOOKUP($G204,'計算用(別紙5) 指導者'!$C:$N,I$3,0),""))</f>
        <v/>
      </c>
      <c r="J204" s="116" t="str">
        <f>IF($F204="","",IFERROR(VLOOKUP($G204,'計算用(別紙5) 指導者'!$C:$N,J$3,0),""))</f>
        <v/>
      </c>
      <c r="K204" s="117" t="str">
        <f>IF($F204="","",IFERROR(VLOOKUP($G204,'計算用(別紙5) 指導者'!$C:$N,K$3,0),""))</f>
        <v/>
      </c>
      <c r="L204" s="116" t="str">
        <f>IF($F204="","",IFERROR(VLOOKUP($G204,'計算用(別紙5) 指導者'!$C:$N,L$3,0),""))</f>
        <v/>
      </c>
      <c r="M204" s="116" t="str">
        <f>IF($F204="","",IFERROR(VLOOKUP($G204,'計算用(別紙5) 指導者'!$C:$N,M$3,0),""))</f>
        <v/>
      </c>
      <c r="N204" s="116" t="str">
        <f>IF($F204="","",IFERROR(VLOOKUP($G204,'計算用(別紙5) 指導者'!$C:$N,N$3,0),""))</f>
        <v/>
      </c>
      <c r="O204" s="116" t="str">
        <f>IF($F204="","",IFERROR(VLOOKUP($G204,'計算用(別紙5) 指導者'!$C:$N,O$3,0),""))</f>
        <v/>
      </c>
      <c r="P204" s="116" t="str">
        <f>IF($F204="","",IFERROR(VLOOKUP($G204,'計算用(別紙5) 指導者'!$C:$N,P$3,0),""))</f>
        <v/>
      </c>
      <c r="Q204" s="116" t="str">
        <f>IF($F204="","",IFERROR(VLOOKUP($G204,'計算用(別紙5) 指導者'!$C:$N,Q$3,0),""))</f>
        <v/>
      </c>
    </row>
    <row r="205" spans="1:17" s="108" customFormat="1" ht="135" x14ac:dyDescent="0.15">
      <c r="A205" s="452">
        <f t="shared" si="21"/>
        <v>8</v>
      </c>
      <c r="B205" s="282" t="s">
        <v>803</v>
      </c>
      <c r="C205" s="149" t="str">
        <f t="shared" si="22"/>
        <v>6</v>
      </c>
      <c r="D205" s="274">
        <v>6</v>
      </c>
      <c r="E205" s="277" t="str">
        <f t="shared" si="23"/>
        <v/>
      </c>
      <c r="F205" s="116" t="str">
        <f>IFERROR($H$197&amp;"("&amp;VLOOKUP($C205,'計算用(別紙5)区分別指導者'!$C:$G,F$3,0)&amp;")","")</f>
        <v/>
      </c>
      <c r="G205" s="116" t="str">
        <f>IF($F205="","",IFERROR(VLOOKUP($C205,'計算用(別紙5)区分別指導者'!$C:$G,G$3,0),""))</f>
        <v/>
      </c>
      <c r="H205" s="116" t="str">
        <f>IF($F205="","",IFERROR(VLOOKUP($G205,'計算用(別紙5) 指導者'!$C:$N,H$3,0),""))</f>
        <v/>
      </c>
      <c r="I205" s="116" t="str">
        <f>IF($F205="","",IFERROR(VLOOKUP($G205,'計算用(別紙5) 指導者'!$C:$N,I$3,0),""))</f>
        <v/>
      </c>
      <c r="J205" s="116" t="str">
        <f>IF($F205="","",IFERROR(VLOOKUP($G205,'計算用(別紙5) 指導者'!$C:$N,J$3,0),""))</f>
        <v/>
      </c>
      <c r="K205" s="117" t="str">
        <f>IF($F205="","",IFERROR(VLOOKUP($G205,'計算用(別紙5) 指導者'!$C:$N,K$3,0),""))</f>
        <v/>
      </c>
      <c r="L205" s="116" t="str">
        <f>IF($F205="","",IFERROR(VLOOKUP($G205,'計算用(別紙5) 指導者'!$C:$N,L$3,0),""))</f>
        <v/>
      </c>
      <c r="M205" s="116" t="str">
        <f>IF($F205="","",IFERROR(VLOOKUP($G205,'計算用(別紙5) 指導者'!$C:$N,M$3,0),""))</f>
        <v/>
      </c>
      <c r="N205" s="116" t="str">
        <f>IF($F205="","",IFERROR(VLOOKUP($G205,'計算用(別紙5) 指導者'!$C:$N,N$3,0),""))</f>
        <v/>
      </c>
      <c r="O205" s="116" t="str">
        <f>IF($F205="","",IFERROR(VLOOKUP($G205,'計算用(別紙5) 指導者'!$C:$N,O$3,0),""))</f>
        <v/>
      </c>
      <c r="P205" s="116" t="str">
        <f>IF($F205="","",IFERROR(VLOOKUP($G205,'計算用(別紙5) 指導者'!$C:$N,P$3,0),""))</f>
        <v/>
      </c>
      <c r="Q205" s="116" t="str">
        <f>IF($F205="","",IFERROR(VLOOKUP($G205,'計算用(別紙5) 指導者'!$C:$N,Q$3,0),""))</f>
        <v/>
      </c>
    </row>
    <row r="206" spans="1:17" s="108" customFormat="1" ht="135" x14ac:dyDescent="0.15">
      <c r="A206" s="452">
        <f t="shared" si="21"/>
        <v>8</v>
      </c>
      <c r="B206" s="282" t="s">
        <v>803</v>
      </c>
      <c r="C206" s="149" t="str">
        <f t="shared" si="22"/>
        <v>7</v>
      </c>
      <c r="D206" s="274">
        <v>7</v>
      </c>
      <c r="E206" s="277" t="str">
        <f t="shared" si="23"/>
        <v/>
      </c>
      <c r="F206" s="116" t="str">
        <f>IFERROR($H$197&amp;"("&amp;VLOOKUP($C206,'計算用(別紙5)区分別指導者'!$C:$G,F$3,0)&amp;")","")</f>
        <v/>
      </c>
      <c r="G206" s="116" t="str">
        <f>IF($F206="","",IFERROR(VLOOKUP($C206,'計算用(別紙5)区分別指導者'!$C:$G,G$3,0),""))</f>
        <v/>
      </c>
      <c r="H206" s="116" t="str">
        <f>IF($F206="","",IFERROR(VLOOKUP($G206,'計算用(別紙5) 指導者'!$C:$N,H$3,0),""))</f>
        <v/>
      </c>
      <c r="I206" s="116" t="str">
        <f>IF($F206="","",IFERROR(VLOOKUP($G206,'計算用(別紙5) 指導者'!$C:$N,I$3,0),""))</f>
        <v/>
      </c>
      <c r="J206" s="116" t="str">
        <f>IF($F206="","",IFERROR(VLOOKUP($G206,'計算用(別紙5) 指導者'!$C:$N,J$3,0),""))</f>
        <v/>
      </c>
      <c r="K206" s="117" t="str">
        <f>IF($F206="","",IFERROR(VLOOKUP($G206,'計算用(別紙5) 指導者'!$C:$N,K$3,0),""))</f>
        <v/>
      </c>
      <c r="L206" s="116" t="str">
        <f>IF($F206="","",IFERROR(VLOOKUP($G206,'計算用(別紙5) 指導者'!$C:$N,L$3,0),""))</f>
        <v/>
      </c>
      <c r="M206" s="116" t="str">
        <f>IF($F206="","",IFERROR(VLOOKUP($G206,'計算用(別紙5) 指導者'!$C:$N,M$3,0),""))</f>
        <v/>
      </c>
      <c r="N206" s="116" t="str">
        <f>IF($F206="","",IFERROR(VLOOKUP($G206,'計算用(別紙5) 指導者'!$C:$N,N$3,0),""))</f>
        <v/>
      </c>
      <c r="O206" s="116" t="str">
        <f>IF($F206="","",IFERROR(VLOOKUP($G206,'計算用(別紙5) 指導者'!$C:$N,O$3,0),""))</f>
        <v/>
      </c>
      <c r="P206" s="116" t="str">
        <f>IF($F206="","",IFERROR(VLOOKUP($G206,'計算用(別紙5) 指導者'!$C:$N,P$3,0),""))</f>
        <v/>
      </c>
      <c r="Q206" s="116" t="str">
        <f>IF($F206="","",IFERROR(VLOOKUP($G206,'計算用(別紙5) 指導者'!$C:$N,Q$3,0),""))</f>
        <v/>
      </c>
    </row>
    <row r="207" spans="1:17" s="108" customFormat="1" ht="135" x14ac:dyDescent="0.15">
      <c r="A207" s="452">
        <f t="shared" si="21"/>
        <v>8</v>
      </c>
      <c r="B207" s="282" t="s">
        <v>803</v>
      </c>
      <c r="C207" s="149" t="str">
        <f t="shared" si="22"/>
        <v>8</v>
      </c>
      <c r="D207" s="274">
        <v>8</v>
      </c>
      <c r="E207" s="277" t="str">
        <f t="shared" si="23"/>
        <v/>
      </c>
      <c r="F207" s="116" t="str">
        <f>IFERROR($H$197&amp;"("&amp;VLOOKUP($C207,'計算用(別紙5)区分別指導者'!$C:$G,F$3,0)&amp;")","")</f>
        <v/>
      </c>
      <c r="G207" s="116" t="str">
        <f>IF($F207="","",IFERROR(VLOOKUP($C207,'計算用(別紙5)区分別指導者'!$C:$G,G$3,0),""))</f>
        <v/>
      </c>
      <c r="H207" s="116" t="str">
        <f>IF($F207="","",IFERROR(VLOOKUP($G207,'計算用(別紙5) 指導者'!$C:$N,H$3,0),""))</f>
        <v/>
      </c>
      <c r="I207" s="116" t="str">
        <f>IF($F207="","",IFERROR(VLOOKUP($G207,'計算用(別紙5) 指導者'!$C:$N,I$3,0),""))</f>
        <v/>
      </c>
      <c r="J207" s="116" t="str">
        <f>IF($F207="","",IFERROR(VLOOKUP($G207,'計算用(別紙5) 指導者'!$C:$N,J$3,0),""))</f>
        <v/>
      </c>
      <c r="K207" s="117" t="str">
        <f>IF($F207="","",IFERROR(VLOOKUP($G207,'計算用(別紙5) 指導者'!$C:$N,K$3,0),""))</f>
        <v/>
      </c>
      <c r="L207" s="116" t="str">
        <f>IF($F207="","",IFERROR(VLOOKUP($G207,'計算用(別紙5) 指導者'!$C:$N,L$3,0),""))</f>
        <v/>
      </c>
      <c r="M207" s="116" t="str">
        <f>IF($F207="","",IFERROR(VLOOKUP($G207,'計算用(別紙5) 指導者'!$C:$N,M$3,0),""))</f>
        <v/>
      </c>
      <c r="N207" s="116" t="str">
        <f>IF($F207="","",IFERROR(VLOOKUP($G207,'計算用(別紙5) 指導者'!$C:$N,N$3,0),""))</f>
        <v/>
      </c>
      <c r="O207" s="116" t="str">
        <f>IF($F207="","",IFERROR(VLOOKUP($G207,'計算用(別紙5) 指導者'!$C:$N,O$3,0),""))</f>
        <v/>
      </c>
      <c r="P207" s="116" t="str">
        <f>IF($F207="","",IFERROR(VLOOKUP($G207,'計算用(別紙5) 指導者'!$C:$N,P$3,0),""))</f>
        <v/>
      </c>
      <c r="Q207" s="116" t="str">
        <f>IF($F207="","",IFERROR(VLOOKUP($G207,'計算用(別紙5) 指導者'!$C:$N,Q$3,0),""))</f>
        <v/>
      </c>
    </row>
    <row r="208" spans="1:17" s="108" customFormat="1" ht="135" x14ac:dyDescent="0.15">
      <c r="A208" s="452">
        <f t="shared" si="21"/>
        <v>8</v>
      </c>
      <c r="B208" s="282" t="s">
        <v>803</v>
      </c>
      <c r="C208" s="149" t="str">
        <f t="shared" si="22"/>
        <v>9</v>
      </c>
      <c r="D208" s="274">
        <v>9</v>
      </c>
      <c r="E208" s="277" t="str">
        <f t="shared" si="23"/>
        <v/>
      </c>
      <c r="F208" s="116" t="str">
        <f>IFERROR($H$197&amp;"("&amp;VLOOKUP($C208,'計算用(別紙5)区分別指導者'!$C:$G,F$3,0)&amp;")","")</f>
        <v/>
      </c>
      <c r="G208" s="116" t="str">
        <f>IF($F208="","",IFERROR(VLOOKUP($C208,'計算用(別紙5)区分別指導者'!$C:$G,G$3,0),""))</f>
        <v/>
      </c>
      <c r="H208" s="116" t="str">
        <f>IF($F208="","",IFERROR(VLOOKUP($G208,'計算用(別紙5) 指導者'!$C:$N,H$3,0),""))</f>
        <v/>
      </c>
      <c r="I208" s="116" t="str">
        <f>IF($F208="","",IFERROR(VLOOKUP($G208,'計算用(別紙5) 指導者'!$C:$N,I$3,0),""))</f>
        <v/>
      </c>
      <c r="J208" s="116" t="str">
        <f>IF($F208="","",IFERROR(VLOOKUP($G208,'計算用(別紙5) 指導者'!$C:$N,J$3,0),""))</f>
        <v/>
      </c>
      <c r="K208" s="117" t="str">
        <f>IF($F208="","",IFERROR(VLOOKUP($G208,'計算用(別紙5) 指導者'!$C:$N,K$3,0),""))</f>
        <v/>
      </c>
      <c r="L208" s="116" t="str">
        <f>IF($F208="","",IFERROR(VLOOKUP($G208,'計算用(別紙5) 指導者'!$C:$N,L$3,0),""))</f>
        <v/>
      </c>
      <c r="M208" s="116" t="str">
        <f>IF($F208="","",IFERROR(VLOOKUP($G208,'計算用(別紙5) 指導者'!$C:$N,M$3,0),""))</f>
        <v/>
      </c>
      <c r="N208" s="116" t="str">
        <f>IF($F208="","",IFERROR(VLOOKUP($G208,'計算用(別紙5) 指導者'!$C:$N,N$3,0),""))</f>
        <v/>
      </c>
      <c r="O208" s="116" t="str">
        <f>IF($F208="","",IFERROR(VLOOKUP($G208,'計算用(別紙5) 指導者'!$C:$N,O$3,0),""))</f>
        <v/>
      </c>
      <c r="P208" s="116" t="str">
        <f>IF($F208="","",IFERROR(VLOOKUP($G208,'計算用(別紙5) 指導者'!$C:$N,P$3,0),""))</f>
        <v/>
      </c>
      <c r="Q208" s="116" t="str">
        <f>IF($F208="","",IFERROR(VLOOKUP($G208,'計算用(別紙5) 指導者'!$C:$N,Q$3,0),""))</f>
        <v/>
      </c>
    </row>
    <row r="209" spans="1:17" s="108" customFormat="1" ht="135" x14ac:dyDescent="0.15">
      <c r="A209" s="452">
        <f t="shared" si="21"/>
        <v>8</v>
      </c>
      <c r="B209" s="282" t="s">
        <v>803</v>
      </c>
      <c r="C209" s="149" t="str">
        <f t="shared" si="22"/>
        <v>10</v>
      </c>
      <c r="D209" s="274">
        <v>10</v>
      </c>
      <c r="E209" s="277" t="str">
        <f t="shared" si="23"/>
        <v/>
      </c>
      <c r="F209" s="116" t="str">
        <f>IFERROR($H$197&amp;"("&amp;VLOOKUP($C209,'計算用(別紙5)区分別指導者'!$C:$G,F$3,0)&amp;")","")</f>
        <v/>
      </c>
      <c r="G209" s="116" t="str">
        <f>IF($F209="","",IFERROR(VLOOKUP($C209,'計算用(別紙5)区分別指導者'!$C:$G,G$3,0),""))</f>
        <v/>
      </c>
      <c r="H209" s="116" t="str">
        <f>IF($F209="","",IFERROR(VLOOKUP($G209,'計算用(別紙5) 指導者'!$C:$N,H$3,0),""))</f>
        <v/>
      </c>
      <c r="I209" s="116" t="str">
        <f>IF($F209="","",IFERROR(VLOOKUP($G209,'計算用(別紙5) 指導者'!$C:$N,I$3,0),""))</f>
        <v/>
      </c>
      <c r="J209" s="116" t="str">
        <f>IF($F209="","",IFERROR(VLOOKUP($G209,'計算用(別紙5) 指導者'!$C:$N,J$3,0),""))</f>
        <v/>
      </c>
      <c r="K209" s="117" t="str">
        <f>IF($F209="","",IFERROR(VLOOKUP($G209,'計算用(別紙5) 指導者'!$C:$N,K$3,0),""))</f>
        <v/>
      </c>
      <c r="L209" s="116" t="str">
        <f>IF($F209="","",IFERROR(VLOOKUP($G209,'計算用(別紙5) 指導者'!$C:$N,L$3,0),""))</f>
        <v/>
      </c>
      <c r="M209" s="116" t="str">
        <f>IF($F209="","",IFERROR(VLOOKUP($G209,'計算用(別紙5) 指導者'!$C:$N,M$3,0),""))</f>
        <v/>
      </c>
      <c r="N209" s="116" t="str">
        <f>IF($F209="","",IFERROR(VLOOKUP($G209,'計算用(別紙5) 指導者'!$C:$N,N$3,0),""))</f>
        <v/>
      </c>
      <c r="O209" s="116" t="str">
        <f>IF($F209="","",IFERROR(VLOOKUP($G209,'計算用(別紙5) 指導者'!$C:$N,O$3,0),""))</f>
        <v/>
      </c>
      <c r="P209" s="116" t="str">
        <f>IF($F209="","",IFERROR(VLOOKUP($G209,'計算用(別紙5) 指導者'!$C:$N,P$3,0),""))</f>
        <v/>
      </c>
      <c r="Q209" s="116" t="str">
        <f>IF($F209="","",IFERROR(VLOOKUP($G209,'計算用(別紙5) 指導者'!$C:$N,Q$3,0),""))</f>
        <v/>
      </c>
    </row>
    <row r="210" spans="1:17" s="108" customFormat="1" ht="135" x14ac:dyDescent="0.15">
      <c r="A210" s="452">
        <f t="shared" si="21"/>
        <v>8</v>
      </c>
      <c r="B210" s="282" t="s">
        <v>803</v>
      </c>
      <c r="C210" s="149" t="str">
        <f t="shared" si="22"/>
        <v>11</v>
      </c>
      <c r="D210" s="274">
        <v>11</v>
      </c>
      <c r="E210" s="277" t="str">
        <f t="shared" si="23"/>
        <v/>
      </c>
      <c r="F210" s="116" t="str">
        <f>IFERROR($H$197&amp;"("&amp;VLOOKUP($C210,'計算用(別紙5)区分別指導者'!$C:$G,F$3,0)&amp;")","")</f>
        <v/>
      </c>
      <c r="G210" s="116" t="str">
        <f>IF($F210="","",IFERROR(VLOOKUP($C210,'計算用(別紙5)区分別指導者'!$C:$G,G$3,0),""))</f>
        <v/>
      </c>
      <c r="H210" s="116" t="str">
        <f>IF($F210="","",IFERROR(VLOOKUP($G210,'計算用(別紙5) 指導者'!$C:$N,H$3,0),""))</f>
        <v/>
      </c>
      <c r="I210" s="116" t="str">
        <f>IF($F210="","",IFERROR(VLOOKUP($G210,'計算用(別紙5) 指導者'!$C:$N,I$3,0),""))</f>
        <v/>
      </c>
      <c r="J210" s="116" t="str">
        <f>IF($F210="","",IFERROR(VLOOKUP($G210,'計算用(別紙5) 指導者'!$C:$N,J$3,0),""))</f>
        <v/>
      </c>
      <c r="K210" s="117" t="str">
        <f>IF($F210="","",IFERROR(VLOOKUP($G210,'計算用(別紙5) 指導者'!$C:$N,K$3,0),""))</f>
        <v/>
      </c>
      <c r="L210" s="116" t="str">
        <f>IF($F210="","",IFERROR(VLOOKUP($G210,'計算用(別紙5) 指導者'!$C:$N,L$3,0),""))</f>
        <v/>
      </c>
      <c r="M210" s="116" t="str">
        <f>IF($F210="","",IFERROR(VLOOKUP($G210,'計算用(別紙5) 指導者'!$C:$N,M$3,0),""))</f>
        <v/>
      </c>
      <c r="N210" s="116" t="str">
        <f>IF($F210="","",IFERROR(VLOOKUP($G210,'計算用(別紙5) 指導者'!$C:$N,N$3,0),""))</f>
        <v/>
      </c>
      <c r="O210" s="116" t="str">
        <f>IF($F210="","",IFERROR(VLOOKUP($G210,'計算用(別紙5) 指導者'!$C:$N,O$3,0),""))</f>
        <v/>
      </c>
      <c r="P210" s="116" t="str">
        <f>IF($F210="","",IFERROR(VLOOKUP($G210,'計算用(別紙5) 指導者'!$C:$N,P$3,0),""))</f>
        <v/>
      </c>
      <c r="Q210" s="116" t="str">
        <f>IF($F210="","",IFERROR(VLOOKUP($G210,'計算用(別紙5) 指導者'!$C:$N,Q$3,0),""))</f>
        <v/>
      </c>
    </row>
    <row r="211" spans="1:17" s="108" customFormat="1" ht="135" x14ac:dyDescent="0.15">
      <c r="A211" s="452">
        <f t="shared" si="21"/>
        <v>8</v>
      </c>
      <c r="B211" s="282" t="s">
        <v>803</v>
      </c>
      <c r="C211" s="149" t="str">
        <f t="shared" si="22"/>
        <v>12</v>
      </c>
      <c r="D211" s="274">
        <v>12</v>
      </c>
      <c r="E211" s="277" t="str">
        <f t="shared" si="23"/>
        <v/>
      </c>
      <c r="F211" s="116" t="str">
        <f>IFERROR($H$197&amp;"("&amp;VLOOKUP($C211,'計算用(別紙5)区分別指導者'!$C:$G,F$3,0)&amp;")","")</f>
        <v/>
      </c>
      <c r="G211" s="116" t="str">
        <f>IF($F211="","",IFERROR(VLOOKUP($C211,'計算用(別紙5)区分別指導者'!$C:$G,G$3,0),""))</f>
        <v/>
      </c>
      <c r="H211" s="116" t="str">
        <f>IF($F211="","",IFERROR(VLOOKUP($G211,'計算用(別紙5) 指導者'!$C:$N,H$3,0),""))</f>
        <v/>
      </c>
      <c r="I211" s="116" t="str">
        <f>IF($F211="","",IFERROR(VLOOKUP($G211,'計算用(別紙5) 指導者'!$C:$N,I$3,0),""))</f>
        <v/>
      </c>
      <c r="J211" s="116" t="str">
        <f>IF($F211="","",IFERROR(VLOOKUP($G211,'計算用(別紙5) 指導者'!$C:$N,J$3,0),""))</f>
        <v/>
      </c>
      <c r="K211" s="117" t="str">
        <f>IF($F211="","",IFERROR(VLOOKUP($G211,'計算用(別紙5) 指導者'!$C:$N,K$3,0),""))</f>
        <v/>
      </c>
      <c r="L211" s="116" t="str">
        <f>IF($F211="","",IFERROR(VLOOKUP($G211,'計算用(別紙5) 指導者'!$C:$N,L$3,0),""))</f>
        <v/>
      </c>
      <c r="M211" s="116" t="str">
        <f>IF($F211="","",IFERROR(VLOOKUP($G211,'計算用(別紙5) 指導者'!$C:$N,M$3,0),""))</f>
        <v/>
      </c>
      <c r="N211" s="116" t="str">
        <f>IF($F211="","",IFERROR(VLOOKUP($G211,'計算用(別紙5) 指導者'!$C:$N,N$3,0),""))</f>
        <v/>
      </c>
      <c r="O211" s="116" t="str">
        <f>IF($F211="","",IFERROR(VLOOKUP($G211,'計算用(別紙5) 指導者'!$C:$N,O$3,0),""))</f>
        <v/>
      </c>
      <c r="P211" s="116" t="str">
        <f>IF($F211="","",IFERROR(VLOOKUP($G211,'計算用(別紙5) 指導者'!$C:$N,P$3,0),""))</f>
        <v/>
      </c>
      <c r="Q211" s="116" t="str">
        <f>IF($F211="","",IFERROR(VLOOKUP($G211,'計算用(別紙5) 指導者'!$C:$N,Q$3,0),""))</f>
        <v/>
      </c>
    </row>
    <row r="212" spans="1:17" s="108" customFormat="1" ht="135" x14ac:dyDescent="0.15">
      <c r="A212" s="452">
        <f t="shared" si="21"/>
        <v>8</v>
      </c>
      <c r="B212" s="282" t="s">
        <v>803</v>
      </c>
      <c r="C212" s="149" t="str">
        <f t="shared" si="22"/>
        <v>13</v>
      </c>
      <c r="D212" s="274">
        <v>13</v>
      </c>
      <c r="E212" s="277" t="str">
        <f t="shared" si="23"/>
        <v/>
      </c>
      <c r="F212" s="116" t="str">
        <f>IFERROR($H$197&amp;"("&amp;VLOOKUP($C212,'計算用(別紙5)区分別指導者'!$C:$G,F$3,0)&amp;")","")</f>
        <v/>
      </c>
      <c r="G212" s="116" t="str">
        <f>IF($F212="","",IFERROR(VLOOKUP($C212,'計算用(別紙5)区分別指導者'!$C:$G,G$3,0),""))</f>
        <v/>
      </c>
      <c r="H212" s="116" t="str">
        <f>IF($F212="","",IFERROR(VLOOKUP($G212,'計算用(別紙5) 指導者'!$C:$N,H$3,0),""))</f>
        <v/>
      </c>
      <c r="I212" s="116" t="str">
        <f>IF($F212="","",IFERROR(VLOOKUP($G212,'計算用(別紙5) 指導者'!$C:$N,I$3,0),""))</f>
        <v/>
      </c>
      <c r="J212" s="116" t="str">
        <f>IF($F212="","",IFERROR(VLOOKUP($G212,'計算用(別紙5) 指導者'!$C:$N,J$3,0),""))</f>
        <v/>
      </c>
      <c r="K212" s="117" t="str">
        <f>IF($F212="","",IFERROR(VLOOKUP($G212,'計算用(別紙5) 指導者'!$C:$N,K$3,0),""))</f>
        <v/>
      </c>
      <c r="L212" s="116" t="str">
        <f>IF($F212="","",IFERROR(VLOOKUP($G212,'計算用(別紙5) 指導者'!$C:$N,L$3,0),""))</f>
        <v/>
      </c>
      <c r="M212" s="116" t="str">
        <f>IF($F212="","",IFERROR(VLOOKUP($G212,'計算用(別紙5) 指導者'!$C:$N,M$3,0),""))</f>
        <v/>
      </c>
      <c r="N212" s="116" t="str">
        <f>IF($F212="","",IFERROR(VLOOKUP($G212,'計算用(別紙5) 指導者'!$C:$N,N$3,0),""))</f>
        <v/>
      </c>
      <c r="O212" s="116" t="str">
        <f>IF($F212="","",IFERROR(VLOOKUP($G212,'計算用(別紙5) 指導者'!$C:$N,O$3,0),""))</f>
        <v/>
      </c>
      <c r="P212" s="116" t="str">
        <f>IF($F212="","",IFERROR(VLOOKUP($G212,'計算用(別紙5) 指導者'!$C:$N,P$3,0),""))</f>
        <v/>
      </c>
      <c r="Q212" s="116" t="str">
        <f>IF($F212="","",IFERROR(VLOOKUP($G212,'計算用(別紙5) 指導者'!$C:$N,Q$3,0),""))</f>
        <v/>
      </c>
    </row>
    <row r="213" spans="1:17" s="108" customFormat="1" ht="135" x14ac:dyDescent="0.15">
      <c r="A213" s="452">
        <f t="shared" si="21"/>
        <v>8</v>
      </c>
      <c r="B213" s="282" t="s">
        <v>803</v>
      </c>
      <c r="C213" s="149" t="str">
        <f t="shared" si="22"/>
        <v>14</v>
      </c>
      <c r="D213" s="274">
        <v>14</v>
      </c>
      <c r="E213" s="277" t="str">
        <f t="shared" si="23"/>
        <v/>
      </c>
      <c r="F213" s="116" t="str">
        <f>IFERROR($H$197&amp;"("&amp;VLOOKUP($C213,'計算用(別紙5)区分別指導者'!$C:$G,F$3,0)&amp;")","")</f>
        <v/>
      </c>
      <c r="G213" s="116" t="str">
        <f>IF($F213="","",IFERROR(VLOOKUP($C213,'計算用(別紙5)区分別指導者'!$C:$G,G$3,0),""))</f>
        <v/>
      </c>
      <c r="H213" s="116" t="str">
        <f>IF($F213="","",IFERROR(VLOOKUP($G213,'計算用(別紙5) 指導者'!$C:$N,H$3,0),""))</f>
        <v/>
      </c>
      <c r="I213" s="116" t="str">
        <f>IF($F213="","",IFERROR(VLOOKUP($G213,'計算用(別紙5) 指導者'!$C:$N,I$3,0),""))</f>
        <v/>
      </c>
      <c r="J213" s="116" t="str">
        <f>IF($F213="","",IFERROR(VLOOKUP($G213,'計算用(別紙5) 指導者'!$C:$N,J$3,0),""))</f>
        <v/>
      </c>
      <c r="K213" s="117" t="str">
        <f>IF($F213="","",IFERROR(VLOOKUP($G213,'計算用(別紙5) 指導者'!$C:$N,K$3,0),""))</f>
        <v/>
      </c>
      <c r="L213" s="116" t="str">
        <f>IF($F213="","",IFERROR(VLOOKUP($G213,'計算用(別紙5) 指導者'!$C:$N,L$3,0),""))</f>
        <v/>
      </c>
      <c r="M213" s="116" t="str">
        <f>IF($F213="","",IFERROR(VLOOKUP($G213,'計算用(別紙5) 指導者'!$C:$N,M$3,0),""))</f>
        <v/>
      </c>
      <c r="N213" s="116" t="str">
        <f>IF($F213="","",IFERROR(VLOOKUP($G213,'計算用(別紙5) 指導者'!$C:$N,N$3,0),""))</f>
        <v/>
      </c>
      <c r="O213" s="116" t="str">
        <f>IF($F213="","",IFERROR(VLOOKUP($G213,'計算用(別紙5) 指導者'!$C:$N,O$3,0),""))</f>
        <v/>
      </c>
      <c r="P213" s="116" t="str">
        <f>IF($F213="","",IFERROR(VLOOKUP($G213,'計算用(別紙5) 指導者'!$C:$N,P$3,0),""))</f>
        <v/>
      </c>
      <c r="Q213" s="116" t="str">
        <f>IF($F213="","",IFERROR(VLOOKUP($G213,'計算用(別紙5) 指導者'!$C:$N,Q$3,0),""))</f>
        <v/>
      </c>
    </row>
    <row r="214" spans="1:17" s="108" customFormat="1" ht="135" x14ac:dyDescent="0.15">
      <c r="A214" s="452">
        <f t="shared" si="21"/>
        <v>8</v>
      </c>
      <c r="B214" s="282" t="s">
        <v>803</v>
      </c>
      <c r="C214" s="149" t="str">
        <f t="shared" si="22"/>
        <v>15</v>
      </c>
      <c r="D214" s="274">
        <v>15</v>
      </c>
      <c r="E214" s="277" t="str">
        <f t="shared" si="23"/>
        <v/>
      </c>
      <c r="F214" s="116" t="str">
        <f>IFERROR($H$197&amp;"("&amp;VLOOKUP($C214,'計算用(別紙5)区分別指導者'!$C:$G,F$3,0)&amp;")","")</f>
        <v/>
      </c>
      <c r="G214" s="116" t="str">
        <f>IF($F214="","",IFERROR(VLOOKUP($C214,'計算用(別紙5)区分別指導者'!$C:$G,G$3,0),""))</f>
        <v/>
      </c>
      <c r="H214" s="116" t="str">
        <f>IF($F214="","",IFERROR(VLOOKUP($G214,'計算用(別紙5) 指導者'!$C:$N,H$3,0),""))</f>
        <v/>
      </c>
      <c r="I214" s="116" t="str">
        <f>IF($F214="","",IFERROR(VLOOKUP($G214,'計算用(別紙5) 指導者'!$C:$N,I$3,0),""))</f>
        <v/>
      </c>
      <c r="J214" s="116" t="str">
        <f>IF($F214="","",IFERROR(VLOOKUP($G214,'計算用(別紙5) 指導者'!$C:$N,J$3,0),""))</f>
        <v/>
      </c>
      <c r="K214" s="117" t="str">
        <f>IF($F214="","",IFERROR(VLOOKUP($G214,'計算用(別紙5) 指導者'!$C:$N,K$3,0),""))</f>
        <v/>
      </c>
      <c r="L214" s="116" t="str">
        <f>IF($F214="","",IFERROR(VLOOKUP($G214,'計算用(別紙5) 指導者'!$C:$N,L$3,0),""))</f>
        <v/>
      </c>
      <c r="M214" s="116" t="str">
        <f>IF($F214="","",IFERROR(VLOOKUP($G214,'計算用(別紙5) 指導者'!$C:$N,M$3,0),""))</f>
        <v/>
      </c>
      <c r="N214" s="116" t="str">
        <f>IF($F214="","",IFERROR(VLOOKUP($G214,'計算用(別紙5) 指導者'!$C:$N,N$3,0),""))</f>
        <v/>
      </c>
      <c r="O214" s="116" t="str">
        <f>IF($F214="","",IFERROR(VLOOKUP($G214,'計算用(別紙5) 指導者'!$C:$N,O$3,0),""))</f>
        <v/>
      </c>
      <c r="P214" s="116" t="str">
        <f>IF($F214="","",IFERROR(VLOOKUP($G214,'計算用(別紙5) 指導者'!$C:$N,P$3,0),""))</f>
        <v/>
      </c>
      <c r="Q214" s="116" t="str">
        <f>IF($F214="","",IFERROR(VLOOKUP($G214,'計算用(別紙5) 指導者'!$C:$N,Q$3,0),""))</f>
        <v/>
      </c>
    </row>
    <row r="215" spans="1:17" s="108" customFormat="1" ht="135" x14ac:dyDescent="0.15">
      <c r="A215" s="452">
        <f t="shared" si="21"/>
        <v>8</v>
      </c>
      <c r="B215" s="282" t="s">
        <v>803</v>
      </c>
      <c r="C215" s="149" t="str">
        <f t="shared" si="22"/>
        <v>16</v>
      </c>
      <c r="D215" s="274">
        <v>16</v>
      </c>
      <c r="E215" s="277" t="str">
        <f t="shared" si="23"/>
        <v/>
      </c>
      <c r="F215" s="116" t="str">
        <f>IFERROR($H$197&amp;"("&amp;VLOOKUP($C215,'計算用(別紙5)区分別指導者'!$C:$G,F$3,0)&amp;")","")</f>
        <v/>
      </c>
      <c r="G215" s="116" t="str">
        <f>IF($F215="","",IFERROR(VLOOKUP($C215,'計算用(別紙5)区分別指導者'!$C:$G,G$3,0),""))</f>
        <v/>
      </c>
      <c r="H215" s="116" t="str">
        <f>IF($F215="","",IFERROR(VLOOKUP($G215,'計算用(別紙5) 指導者'!$C:$N,H$3,0),""))</f>
        <v/>
      </c>
      <c r="I215" s="116" t="str">
        <f>IF($F215="","",IFERROR(VLOOKUP($G215,'計算用(別紙5) 指導者'!$C:$N,I$3,0),""))</f>
        <v/>
      </c>
      <c r="J215" s="116" t="str">
        <f>IF($F215="","",IFERROR(VLOOKUP($G215,'計算用(別紙5) 指導者'!$C:$N,J$3,0),""))</f>
        <v/>
      </c>
      <c r="K215" s="117" t="str">
        <f>IF($F215="","",IFERROR(VLOOKUP($G215,'計算用(別紙5) 指導者'!$C:$N,K$3,0),""))</f>
        <v/>
      </c>
      <c r="L215" s="116" t="str">
        <f>IF($F215="","",IFERROR(VLOOKUP($G215,'計算用(別紙5) 指導者'!$C:$N,L$3,0),""))</f>
        <v/>
      </c>
      <c r="M215" s="116" t="str">
        <f>IF($F215="","",IFERROR(VLOOKUP($G215,'計算用(別紙5) 指導者'!$C:$N,M$3,0),""))</f>
        <v/>
      </c>
      <c r="N215" s="116" t="str">
        <f>IF($F215="","",IFERROR(VLOOKUP($G215,'計算用(別紙5) 指導者'!$C:$N,N$3,0),""))</f>
        <v/>
      </c>
      <c r="O215" s="116" t="str">
        <f>IF($F215="","",IFERROR(VLOOKUP($G215,'計算用(別紙5) 指導者'!$C:$N,O$3,0),""))</f>
        <v/>
      </c>
      <c r="P215" s="116" t="str">
        <f>IF($F215="","",IFERROR(VLOOKUP($G215,'計算用(別紙5) 指導者'!$C:$N,P$3,0),""))</f>
        <v/>
      </c>
      <c r="Q215" s="116" t="str">
        <f>IF($F215="","",IFERROR(VLOOKUP($G215,'計算用(別紙5) 指導者'!$C:$N,Q$3,0),""))</f>
        <v/>
      </c>
    </row>
    <row r="216" spans="1:17" s="108" customFormat="1" ht="135" x14ac:dyDescent="0.15">
      <c r="A216" s="452">
        <f t="shared" si="21"/>
        <v>8</v>
      </c>
      <c r="B216" s="282" t="s">
        <v>803</v>
      </c>
      <c r="C216" s="149" t="str">
        <f t="shared" si="22"/>
        <v>17</v>
      </c>
      <c r="D216" s="274">
        <v>17</v>
      </c>
      <c r="E216" s="277" t="str">
        <f t="shared" si="23"/>
        <v/>
      </c>
      <c r="F216" s="116" t="str">
        <f>IFERROR($H$197&amp;"("&amp;VLOOKUP($C216,'計算用(別紙5)区分別指導者'!$C:$G,F$3,0)&amp;")","")</f>
        <v/>
      </c>
      <c r="G216" s="116" t="str">
        <f>IF($F216="","",IFERROR(VLOOKUP($C216,'計算用(別紙5)区分別指導者'!$C:$G,G$3,0),""))</f>
        <v/>
      </c>
      <c r="H216" s="116" t="str">
        <f>IF($F216="","",IFERROR(VLOOKUP($G216,'計算用(別紙5) 指導者'!$C:$N,H$3,0),""))</f>
        <v/>
      </c>
      <c r="I216" s="116" t="str">
        <f>IF($F216="","",IFERROR(VLOOKUP($G216,'計算用(別紙5) 指導者'!$C:$N,I$3,0),""))</f>
        <v/>
      </c>
      <c r="J216" s="116" t="str">
        <f>IF($F216="","",IFERROR(VLOOKUP($G216,'計算用(別紙5) 指導者'!$C:$N,J$3,0),""))</f>
        <v/>
      </c>
      <c r="K216" s="117" t="str">
        <f>IF($F216="","",IFERROR(VLOOKUP($G216,'計算用(別紙5) 指導者'!$C:$N,K$3,0),""))</f>
        <v/>
      </c>
      <c r="L216" s="116" t="str">
        <f>IF($F216="","",IFERROR(VLOOKUP($G216,'計算用(別紙5) 指導者'!$C:$N,L$3,0),""))</f>
        <v/>
      </c>
      <c r="M216" s="116" t="str">
        <f>IF($F216="","",IFERROR(VLOOKUP($G216,'計算用(別紙5) 指導者'!$C:$N,M$3,0),""))</f>
        <v/>
      </c>
      <c r="N216" s="116" t="str">
        <f>IF($F216="","",IFERROR(VLOOKUP($G216,'計算用(別紙5) 指導者'!$C:$N,N$3,0),""))</f>
        <v/>
      </c>
      <c r="O216" s="116" t="str">
        <f>IF($F216="","",IFERROR(VLOOKUP($G216,'計算用(別紙5) 指導者'!$C:$N,O$3,0),""))</f>
        <v/>
      </c>
      <c r="P216" s="116" t="str">
        <f>IF($F216="","",IFERROR(VLOOKUP($G216,'計算用(別紙5) 指導者'!$C:$N,P$3,0),""))</f>
        <v/>
      </c>
      <c r="Q216" s="116" t="str">
        <f>IF($F216="","",IFERROR(VLOOKUP($G216,'計算用(別紙5) 指導者'!$C:$N,Q$3,0),""))</f>
        <v/>
      </c>
    </row>
    <row r="217" spans="1:17" s="108" customFormat="1" ht="135" x14ac:dyDescent="0.15">
      <c r="A217" s="452">
        <f t="shared" si="21"/>
        <v>8</v>
      </c>
      <c r="B217" s="282" t="s">
        <v>803</v>
      </c>
      <c r="C217" s="149" t="str">
        <f t="shared" si="22"/>
        <v>18</v>
      </c>
      <c r="D217" s="274">
        <v>18</v>
      </c>
      <c r="E217" s="277" t="str">
        <f t="shared" si="23"/>
        <v/>
      </c>
      <c r="F217" s="116" t="str">
        <f>IFERROR($H$197&amp;"("&amp;VLOOKUP($C217,'計算用(別紙5)区分別指導者'!$C:$G,F$3,0)&amp;")","")</f>
        <v/>
      </c>
      <c r="G217" s="116" t="str">
        <f>IF($F217="","",IFERROR(VLOOKUP($C217,'計算用(別紙5)区分別指導者'!$C:$G,G$3,0),""))</f>
        <v/>
      </c>
      <c r="H217" s="116" t="str">
        <f>IF($F217="","",IFERROR(VLOOKUP($G217,'計算用(別紙5) 指導者'!$C:$N,H$3,0),""))</f>
        <v/>
      </c>
      <c r="I217" s="116" t="str">
        <f>IF($F217="","",IFERROR(VLOOKUP($G217,'計算用(別紙5) 指導者'!$C:$N,I$3,0),""))</f>
        <v/>
      </c>
      <c r="J217" s="116" t="str">
        <f>IF($F217="","",IFERROR(VLOOKUP($G217,'計算用(別紙5) 指導者'!$C:$N,J$3,0),""))</f>
        <v/>
      </c>
      <c r="K217" s="117" t="str">
        <f>IF($F217="","",IFERROR(VLOOKUP($G217,'計算用(別紙5) 指導者'!$C:$N,K$3,0),""))</f>
        <v/>
      </c>
      <c r="L217" s="116" t="str">
        <f>IF($F217="","",IFERROR(VLOOKUP($G217,'計算用(別紙5) 指導者'!$C:$N,L$3,0),""))</f>
        <v/>
      </c>
      <c r="M217" s="116" t="str">
        <f>IF($F217="","",IFERROR(VLOOKUP($G217,'計算用(別紙5) 指導者'!$C:$N,M$3,0),""))</f>
        <v/>
      </c>
      <c r="N217" s="116" t="str">
        <f>IF($F217="","",IFERROR(VLOOKUP($G217,'計算用(別紙5) 指導者'!$C:$N,N$3,0),""))</f>
        <v/>
      </c>
      <c r="O217" s="116" t="str">
        <f>IF($F217="","",IFERROR(VLOOKUP($G217,'計算用(別紙5) 指導者'!$C:$N,O$3,0),""))</f>
        <v/>
      </c>
      <c r="P217" s="116" t="str">
        <f>IF($F217="","",IFERROR(VLOOKUP($G217,'計算用(別紙5) 指導者'!$C:$N,P$3,0),""))</f>
        <v/>
      </c>
      <c r="Q217" s="116" t="str">
        <f>IF($F217="","",IFERROR(VLOOKUP($G217,'計算用(別紙5) 指導者'!$C:$N,Q$3,0),""))</f>
        <v/>
      </c>
    </row>
    <row r="218" spans="1:17" s="108" customFormat="1" ht="135" x14ac:dyDescent="0.15">
      <c r="A218" s="452">
        <f t="shared" si="21"/>
        <v>8</v>
      </c>
      <c r="B218" s="282" t="s">
        <v>803</v>
      </c>
      <c r="C218" s="149" t="str">
        <f t="shared" si="22"/>
        <v>19</v>
      </c>
      <c r="D218" s="274">
        <v>19</v>
      </c>
      <c r="E218" s="277" t="str">
        <f t="shared" si="23"/>
        <v/>
      </c>
      <c r="F218" s="116" t="str">
        <f>IFERROR($H$197&amp;"("&amp;VLOOKUP($C218,'計算用(別紙5)区分別指導者'!$C:$G,F$3,0)&amp;")","")</f>
        <v/>
      </c>
      <c r="G218" s="116" t="str">
        <f>IF($F218="","",IFERROR(VLOOKUP($C218,'計算用(別紙5)区分別指導者'!$C:$G,G$3,0),""))</f>
        <v/>
      </c>
      <c r="H218" s="116" t="str">
        <f>IF($F218="","",IFERROR(VLOOKUP($G218,'計算用(別紙5) 指導者'!$C:$N,H$3,0),""))</f>
        <v/>
      </c>
      <c r="I218" s="116" t="str">
        <f>IF($F218="","",IFERROR(VLOOKUP($G218,'計算用(別紙5) 指導者'!$C:$N,I$3,0),""))</f>
        <v/>
      </c>
      <c r="J218" s="116" t="str">
        <f>IF($F218="","",IFERROR(VLOOKUP($G218,'計算用(別紙5) 指導者'!$C:$N,J$3,0),""))</f>
        <v/>
      </c>
      <c r="K218" s="117" t="str">
        <f>IF($F218="","",IFERROR(VLOOKUP($G218,'計算用(別紙5) 指導者'!$C:$N,K$3,0),""))</f>
        <v/>
      </c>
      <c r="L218" s="116" t="str">
        <f>IF($F218="","",IFERROR(VLOOKUP($G218,'計算用(別紙5) 指導者'!$C:$N,L$3,0),""))</f>
        <v/>
      </c>
      <c r="M218" s="116" t="str">
        <f>IF($F218="","",IFERROR(VLOOKUP($G218,'計算用(別紙5) 指導者'!$C:$N,M$3,0),""))</f>
        <v/>
      </c>
      <c r="N218" s="116" t="str">
        <f>IF($F218="","",IFERROR(VLOOKUP($G218,'計算用(別紙5) 指導者'!$C:$N,N$3,0),""))</f>
        <v/>
      </c>
      <c r="O218" s="116" t="str">
        <f>IF($F218="","",IFERROR(VLOOKUP($G218,'計算用(別紙5) 指導者'!$C:$N,O$3,0),""))</f>
        <v/>
      </c>
      <c r="P218" s="116" t="str">
        <f>IF($F218="","",IFERROR(VLOOKUP($G218,'計算用(別紙5) 指導者'!$C:$N,P$3,0),""))</f>
        <v/>
      </c>
      <c r="Q218" s="116" t="str">
        <f>IF($F218="","",IFERROR(VLOOKUP($G218,'計算用(別紙5) 指導者'!$C:$N,Q$3,0),""))</f>
        <v/>
      </c>
    </row>
    <row r="219" spans="1:17" s="108" customFormat="1" ht="135" x14ac:dyDescent="0.15">
      <c r="A219" s="452">
        <f t="shared" si="21"/>
        <v>8</v>
      </c>
      <c r="B219" s="282" t="s">
        <v>803</v>
      </c>
      <c r="C219" s="149" t="str">
        <f t="shared" si="22"/>
        <v>20</v>
      </c>
      <c r="D219" s="274">
        <v>20</v>
      </c>
      <c r="E219" s="277" t="str">
        <f t="shared" si="23"/>
        <v/>
      </c>
      <c r="F219" s="116" t="str">
        <f>IFERROR($H$197&amp;"("&amp;VLOOKUP($C219,'計算用(別紙5)区分別指導者'!$C:$G,F$3,0)&amp;")","")</f>
        <v/>
      </c>
      <c r="G219" s="116" t="str">
        <f>IF($F219="","",IFERROR(VLOOKUP($C219,'計算用(別紙5)区分別指導者'!$C:$G,G$3,0),""))</f>
        <v/>
      </c>
      <c r="H219" s="116" t="str">
        <f>IF($F219="","",IFERROR(VLOOKUP($G219,'計算用(別紙5) 指導者'!$C:$N,H$3,0),""))</f>
        <v/>
      </c>
      <c r="I219" s="116" t="str">
        <f>IF($F219="","",IFERROR(VLOOKUP($G219,'計算用(別紙5) 指導者'!$C:$N,I$3,0),""))</f>
        <v/>
      </c>
      <c r="J219" s="116" t="str">
        <f>IF($F219="","",IFERROR(VLOOKUP($G219,'計算用(別紙5) 指導者'!$C:$N,J$3,0),""))</f>
        <v/>
      </c>
      <c r="K219" s="117" t="str">
        <f>IF($F219="","",IFERROR(VLOOKUP($G219,'計算用(別紙5) 指導者'!$C:$N,K$3,0),""))</f>
        <v/>
      </c>
      <c r="L219" s="116" t="str">
        <f>IF($F219="","",IFERROR(VLOOKUP($G219,'計算用(別紙5) 指導者'!$C:$N,L$3,0),""))</f>
        <v/>
      </c>
      <c r="M219" s="116" t="str">
        <f>IF($F219="","",IFERROR(VLOOKUP($G219,'計算用(別紙5) 指導者'!$C:$N,M$3,0),""))</f>
        <v/>
      </c>
      <c r="N219" s="116" t="str">
        <f>IF($F219="","",IFERROR(VLOOKUP($G219,'計算用(別紙5) 指導者'!$C:$N,N$3,0),""))</f>
        <v/>
      </c>
      <c r="O219" s="116" t="str">
        <f>IF($F219="","",IFERROR(VLOOKUP($G219,'計算用(別紙5) 指導者'!$C:$N,O$3,0),""))</f>
        <v/>
      </c>
      <c r="P219" s="116" t="str">
        <f>IF($F219="","",IFERROR(VLOOKUP($G219,'計算用(別紙5) 指導者'!$C:$N,P$3,0),""))</f>
        <v/>
      </c>
      <c r="Q219" s="116" t="str">
        <f>IF($F219="","",IFERROR(VLOOKUP($G219,'計算用(別紙5) 指導者'!$C:$N,Q$3,0),""))</f>
        <v/>
      </c>
    </row>
    <row r="220" spans="1:17" s="267" customFormat="1" ht="18.75" x14ac:dyDescent="0.15">
      <c r="A220" s="449">
        <v>9</v>
      </c>
      <c r="C220" s="268"/>
      <c r="D220" s="274"/>
      <c r="E220" s="133"/>
      <c r="K220" s="290"/>
      <c r="P220" s="895">
        <f>'【入力】別紙2-2'!$E$8</f>
        <v>0</v>
      </c>
      <c r="Q220" s="895"/>
    </row>
    <row r="221" spans="1:17" s="285" customFormat="1" ht="18.75" x14ac:dyDescent="0.2">
      <c r="A221" s="450">
        <f>A220</f>
        <v>9</v>
      </c>
      <c r="B221" s="281"/>
      <c r="C221" s="283"/>
      <c r="D221" s="284"/>
      <c r="E221" s="896" t="s">
        <v>463</v>
      </c>
      <c r="F221" s="896"/>
      <c r="G221" s="896"/>
      <c r="H221" s="896"/>
      <c r="I221" s="896"/>
      <c r="J221" s="896"/>
      <c r="K221" s="896"/>
      <c r="L221" s="896"/>
      <c r="M221" s="896"/>
      <c r="N221" s="896"/>
      <c r="O221" s="897"/>
      <c r="P221" s="897"/>
      <c r="Q221" s="897"/>
    </row>
    <row r="222" spans="1:17" s="48" customFormat="1" ht="18.75" x14ac:dyDescent="0.2">
      <c r="A222" s="451">
        <f>A221</f>
        <v>9</v>
      </c>
      <c r="B222" s="271"/>
      <c r="C222" s="147"/>
      <c r="D222" s="275"/>
      <c r="E222" s="896"/>
      <c r="F222" s="896"/>
      <c r="G222" s="896"/>
      <c r="H222" s="896"/>
      <c r="I222" s="896"/>
      <c r="J222" s="896"/>
      <c r="K222" s="896"/>
      <c r="L222" s="896"/>
      <c r="M222" s="896"/>
      <c r="N222" s="896"/>
      <c r="O222" s="898" t="s">
        <v>243</v>
      </c>
      <c r="P222" s="898"/>
      <c r="Q222" s="898"/>
    </row>
    <row r="223" spans="1:17" s="48" customFormat="1" ht="18.75" x14ac:dyDescent="0.15">
      <c r="A223" s="451">
        <f t="shared" ref="A223:A246" si="24">A222</f>
        <v>9</v>
      </c>
      <c r="B223" s="271"/>
      <c r="C223" s="147"/>
      <c r="D223" s="275"/>
      <c r="E223" s="275"/>
      <c r="F223" s="113"/>
      <c r="G223" s="113"/>
      <c r="H223" s="113"/>
      <c r="I223" s="113"/>
      <c r="J223" s="113"/>
      <c r="K223" s="114"/>
      <c r="L223" s="113"/>
      <c r="M223" s="113"/>
      <c r="N223" s="113"/>
      <c r="O223" s="113"/>
      <c r="P223" s="113"/>
      <c r="Q223" s="269"/>
    </row>
    <row r="224" spans="1:17" s="48" customFormat="1" ht="18.75" x14ac:dyDescent="0.2">
      <c r="A224" s="451">
        <f t="shared" si="24"/>
        <v>9</v>
      </c>
      <c r="B224" s="271"/>
      <c r="C224" s="147"/>
      <c r="D224" s="275"/>
      <c r="E224" s="892" t="s">
        <v>464</v>
      </c>
      <c r="F224" s="892"/>
      <c r="G224" s="892"/>
      <c r="H224" s="893" t="str">
        <f>IF(IFERROR(VLOOKUP($A221,'計算用(別紙2-2)区分'!$A:$E,4,0),"")="","",VLOOKUP($A221,'計算用(別紙2-2)区分'!$A:$E,4,0))</f>
        <v/>
      </c>
      <c r="I224" s="893"/>
      <c r="J224" s="893"/>
      <c r="K224" s="893"/>
      <c r="L224" s="893"/>
      <c r="M224" s="893"/>
      <c r="N224" s="893"/>
      <c r="O224" s="270"/>
      <c r="P224" s="270"/>
      <c r="Q224" s="270"/>
    </row>
    <row r="225" spans="1:17" s="48" customFormat="1" ht="18.75" x14ac:dyDescent="0.15">
      <c r="A225" s="451">
        <f t="shared" si="24"/>
        <v>9</v>
      </c>
      <c r="B225" s="271"/>
      <c r="C225" s="147"/>
      <c r="D225" s="275"/>
      <c r="E225" s="275"/>
      <c r="F225" s="894"/>
      <c r="G225" s="894"/>
      <c r="H225" s="894"/>
      <c r="I225" s="894"/>
      <c r="J225" s="894"/>
      <c r="K225" s="894"/>
      <c r="L225" s="894"/>
      <c r="M225" s="894"/>
      <c r="N225" s="894"/>
      <c r="O225" s="280"/>
      <c r="P225" s="280"/>
      <c r="Q225" s="280"/>
    </row>
    <row r="226" spans="1:17" s="42" customFormat="1" ht="57" x14ac:dyDescent="0.15">
      <c r="A226" s="451">
        <f t="shared" si="24"/>
        <v>9</v>
      </c>
      <c r="B226" s="271"/>
      <c r="C226" s="148"/>
      <c r="D226" s="276"/>
      <c r="E226" s="278"/>
      <c r="F226" s="115" t="s">
        <v>488</v>
      </c>
      <c r="G226" s="115" t="s">
        <v>465</v>
      </c>
      <c r="H226" s="115" t="s">
        <v>466</v>
      </c>
      <c r="I226" s="115" t="s">
        <v>484</v>
      </c>
      <c r="J226" s="115" t="s">
        <v>467</v>
      </c>
      <c r="K226" s="115" t="s">
        <v>468</v>
      </c>
      <c r="L226" s="115" t="s">
        <v>485</v>
      </c>
      <c r="M226" s="115" t="s">
        <v>486</v>
      </c>
      <c r="N226" s="115" t="s">
        <v>487</v>
      </c>
      <c r="O226" s="115" t="s">
        <v>742</v>
      </c>
      <c r="P226" s="115" t="s">
        <v>469</v>
      </c>
      <c r="Q226" s="115" t="s">
        <v>470</v>
      </c>
    </row>
    <row r="227" spans="1:17" s="108" customFormat="1" ht="135" x14ac:dyDescent="0.15">
      <c r="A227" s="452">
        <f t="shared" si="24"/>
        <v>9</v>
      </c>
      <c r="B227" s="282" t="s">
        <v>803</v>
      </c>
      <c r="C227" s="149" t="str">
        <f>$H$224&amp;D227</f>
        <v>1</v>
      </c>
      <c r="D227" s="274">
        <v>1</v>
      </c>
      <c r="E227" s="277" t="str">
        <f>IF(F227&lt;&gt;"",D227,"")</f>
        <v/>
      </c>
      <c r="F227" s="116" t="str">
        <f>IFERROR($H$224&amp;"("&amp;VLOOKUP($C227,'計算用(別紙5)区分別指導者'!$C:$G,F$3,0)&amp;")","")</f>
        <v/>
      </c>
      <c r="G227" s="116" t="str">
        <f>IF($F227="","",IFERROR(VLOOKUP($C227,'計算用(別紙5)区分別指導者'!$C:$G,G$3,0),""))</f>
        <v/>
      </c>
      <c r="H227" s="116" t="str">
        <f>IF($F227="","",IFERROR(VLOOKUP($G227,'計算用(別紙5) 指導者'!$C:$N,H$3,0),""))</f>
        <v/>
      </c>
      <c r="I227" s="116" t="str">
        <f>IF($F227="","",IFERROR(VLOOKUP($G227,'計算用(別紙5) 指導者'!$C:$N,I$3,0),""))</f>
        <v/>
      </c>
      <c r="J227" s="116" t="str">
        <f>IF($F227="","",IFERROR(VLOOKUP($G227,'計算用(別紙5) 指導者'!$C:$N,J$3,0),""))</f>
        <v/>
      </c>
      <c r="K227" s="117" t="str">
        <f>IF($F227="","",IFERROR(VLOOKUP($G227,'計算用(別紙5) 指導者'!$C:$N,K$3,0),""))</f>
        <v/>
      </c>
      <c r="L227" s="116" t="str">
        <f>IF($F227="","",IFERROR(VLOOKUP($G227,'計算用(別紙5) 指導者'!$C:$N,L$3,0),""))</f>
        <v/>
      </c>
      <c r="M227" s="116" t="str">
        <f>IF($F227="","",IFERROR(VLOOKUP($G227,'計算用(別紙5) 指導者'!$C:$N,M$3,0),""))</f>
        <v/>
      </c>
      <c r="N227" s="116" t="str">
        <f>IF($F227="","",IFERROR(VLOOKUP($G227,'計算用(別紙5) 指導者'!$C:$N,N$3,0),""))</f>
        <v/>
      </c>
      <c r="O227" s="116" t="str">
        <f>IF($F227="","",IFERROR(VLOOKUP($G227,'計算用(別紙5) 指導者'!$C:$N,O$3,0),""))</f>
        <v/>
      </c>
      <c r="P227" s="116" t="str">
        <f>IF($F227="","",IFERROR(VLOOKUP($G227,'計算用(別紙5) 指導者'!$C:$N,P$3,0),""))</f>
        <v/>
      </c>
      <c r="Q227" s="116" t="str">
        <f>IF($F227="","",IFERROR(VLOOKUP($G227,'計算用(別紙5) 指導者'!$C:$N,Q$3,0),""))</f>
        <v/>
      </c>
    </row>
    <row r="228" spans="1:17" s="108" customFormat="1" ht="135" x14ac:dyDescent="0.15">
      <c r="A228" s="452">
        <f t="shared" si="24"/>
        <v>9</v>
      </c>
      <c r="B228" s="282" t="s">
        <v>803</v>
      </c>
      <c r="C228" s="149" t="str">
        <f t="shared" ref="C228:C246" si="25">$H$224&amp;D228</f>
        <v>2</v>
      </c>
      <c r="D228" s="274">
        <v>2</v>
      </c>
      <c r="E228" s="277" t="str">
        <f t="shared" ref="E228:E246" si="26">IF(F228&lt;&gt;"",D228,"")</f>
        <v/>
      </c>
      <c r="F228" s="116" t="str">
        <f>IFERROR($H$224&amp;"("&amp;VLOOKUP($C228,'計算用(別紙5)区分別指導者'!$C:$G,F$3,0)&amp;")","")</f>
        <v/>
      </c>
      <c r="G228" s="116" t="str">
        <f>IF($F228="","",IFERROR(VLOOKUP($C228,'計算用(別紙5)区分別指導者'!$C:$G,G$3,0),""))</f>
        <v/>
      </c>
      <c r="H228" s="116" t="str">
        <f>IF($F228="","",IFERROR(VLOOKUP($G228,'計算用(別紙5) 指導者'!$C:$N,H$3,0),""))</f>
        <v/>
      </c>
      <c r="I228" s="116" t="str">
        <f>IF($F228="","",IFERROR(VLOOKUP($G228,'計算用(別紙5) 指導者'!$C:$N,I$3,0),""))</f>
        <v/>
      </c>
      <c r="J228" s="116" t="str">
        <f>IF($F228="","",IFERROR(VLOOKUP($G228,'計算用(別紙5) 指導者'!$C:$N,J$3,0),""))</f>
        <v/>
      </c>
      <c r="K228" s="117" t="str">
        <f>IF($F228="","",IFERROR(VLOOKUP($G228,'計算用(別紙5) 指導者'!$C:$N,K$3,0),""))</f>
        <v/>
      </c>
      <c r="L228" s="116" t="str">
        <f>IF($F228="","",IFERROR(VLOOKUP($G228,'計算用(別紙5) 指導者'!$C:$N,L$3,0),""))</f>
        <v/>
      </c>
      <c r="M228" s="116" t="str">
        <f>IF($F228="","",IFERROR(VLOOKUP($G228,'計算用(別紙5) 指導者'!$C:$N,M$3,0),""))</f>
        <v/>
      </c>
      <c r="N228" s="116" t="str">
        <f>IF($F228="","",IFERROR(VLOOKUP($G228,'計算用(別紙5) 指導者'!$C:$N,N$3,0),""))</f>
        <v/>
      </c>
      <c r="O228" s="116" t="str">
        <f>IF($F228="","",IFERROR(VLOOKUP($G228,'計算用(別紙5) 指導者'!$C:$N,O$3,0),""))</f>
        <v/>
      </c>
      <c r="P228" s="116" t="str">
        <f>IF($F228="","",IFERROR(VLOOKUP($G228,'計算用(別紙5) 指導者'!$C:$N,P$3,0),""))</f>
        <v/>
      </c>
      <c r="Q228" s="116" t="str">
        <f>IF($F228="","",IFERROR(VLOOKUP($G228,'計算用(別紙5) 指導者'!$C:$N,Q$3,0),""))</f>
        <v/>
      </c>
    </row>
    <row r="229" spans="1:17" s="108" customFormat="1" ht="135" x14ac:dyDescent="0.15">
      <c r="A229" s="452">
        <f t="shared" si="24"/>
        <v>9</v>
      </c>
      <c r="B229" s="282" t="s">
        <v>803</v>
      </c>
      <c r="C229" s="149" t="str">
        <f t="shared" si="25"/>
        <v>3</v>
      </c>
      <c r="D229" s="274">
        <v>3</v>
      </c>
      <c r="E229" s="277" t="str">
        <f t="shared" si="26"/>
        <v/>
      </c>
      <c r="F229" s="116" t="str">
        <f>IFERROR($H$224&amp;"("&amp;VLOOKUP($C229,'計算用(別紙5)区分別指導者'!$C:$G,F$3,0)&amp;")","")</f>
        <v/>
      </c>
      <c r="G229" s="116" t="str">
        <f>IF($F229="","",IFERROR(VLOOKUP($C229,'計算用(別紙5)区分別指導者'!$C:$G,G$3,0),""))</f>
        <v/>
      </c>
      <c r="H229" s="116" t="str">
        <f>IF($F229="","",IFERROR(VLOOKUP($G229,'計算用(別紙5) 指導者'!$C:$N,H$3,0),""))</f>
        <v/>
      </c>
      <c r="I229" s="116" t="str">
        <f>IF($F229="","",IFERROR(VLOOKUP($G229,'計算用(別紙5) 指導者'!$C:$N,I$3,0),""))</f>
        <v/>
      </c>
      <c r="J229" s="116" t="str">
        <f>IF($F229="","",IFERROR(VLOOKUP($G229,'計算用(別紙5) 指導者'!$C:$N,J$3,0),""))</f>
        <v/>
      </c>
      <c r="K229" s="117" t="str">
        <f>IF($F229="","",IFERROR(VLOOKUP($G229,'計算用(別紙5) 指導者'!$C:$N,K$3,0),""))</f>
        <v/>
      </c>
      <c r="L229" s="116" t="str">
        <f>IF($F229="","",IFERROR(VLOOKUP($G229,'計算用(別紙5) 指導者'!$C:$N,L$3,0),""))</f>
        <v/>
      </c>
      <c r="M229" s="116" t="str">
        <f>IF($F229="","",IFERROR(VLOOKUP($G229,'計算用(別紙5) 指導者'!$C:$N,M$3,0),""))</f>
        <v/>
      </c>
      <c r="N229" s="116" t="str">
        <f>IF($F229="","",IFERROR(VLOOKUP($G229,'計算用(別紙5) 指導者'!$C:$N,N$3,0),""))</f>
        <v/>
      </c>
      <c r="O229" s="116" t="str">
        <f>IF($F229="","",IFERROR(VLOOKUP($G229,'計算用(別紙5) 指導者'!$C:$N,O$3,0),""))</f>
        <v/>
      </c>
      <c r="P229" s="116" t="str">
        <f>IF($F229="","",IFERROR(VLOOKUP($G229,'計算用(別紙5) 指導者'!$C:$N,P$3,0),""))</f>
        <v/>
      </c>
      <c r="Q229" s="116" t="str">
        <f>IF($F229="","",IFERROR(VLOOKUP($G229,'計算用(別紙5) 指導者'!$C:$N,Q$3,0),""))</f>
        <v/>
      </c>
    </row>
    <row r="230" spans="1:17" s="108" customFormat="1" ht="135" x14ac:dyDescent="0.15">
      <c r="A230" s="452">
        <f t="shared" si="24"/>
        <v>9</v>
      </c>
      <c r="B230" s="282" t="s">
        <v>803</v>
      </c>
      <c r="C230" s="149" t="str">
        <f t="shared" si="25"/>
        <v>4</v>
      </c>
      <c r="D230" s="274">
        <v>4</v>
      </c>
      <c r="E230" s="277" t="str">
        <f t="shared" si="26"/>
        <v/>
      </c>
      <c r="F230" s="116" t="str">
        <f>IFERROR($H$224&amp;"("&amp;VLOOKUP($C230,'計算用(別紙5)区分別指導者'!$C:$G,F$3,0)&amp;")","")</f>
        <v/>
      </c>
      <c r="G230" s="116" t="str">
        <f>IF($F230="","",IFERROR(VLOOKUP($C230,'計算用(別紙5)区分別指導者'!$C:$G,G$3,0),""))</f>
        <v/>
      </c>
      <c r="H230" s="116" t="str">
        <f>IF($F230="","",IFERROR(VLOOKUP($G230,'計算用(別紙5) 指導者'!$C:$N,H$3,0),""))</f>
        <v/>
      </c>
      <c r="I230" s="116" t="str">
        <f>IF($F230="","",IFERROR(VLOOKUP($G230,'計算用(別紙5) 指導者'!$C:$N,I$3,0),""))</f>
        <v/>
      </c>
      <c r="J230" s="116" t="str">
        <f>IF($F230="","",IFERROR(VLOOKUP($G230,'計算用(別紙5) 指導者'!$C:$N,J$3,0),""))</f>
        <v/>
      </c>
      <c r="K230" s="117" t="str">
        <f>IF($F230="","",IFERROR(VLOOKUP($G230,'計算用(別紙5) 指導者'!$C:$N,K$3,0),""))</f>
        <v/>
      </c>
      <c r="L230" s="116" t="str">
        <f>IF($F230="","",IFERROR(VLOOKUP($G230,'計算用(別紙5) 指導者'!$C:$N,L$3,0),""))</f>
        <v/>
      </c>
      <c r="M230" s="116" t="str">
        <f>IF($F230="","",IFERROR(VLOOKUP($G230,'計算用(別紙5) 指導者'!$C:$N,M$3,0),""))</f>
        <v/>
      </c>
      <c r="N230" s="116" t="str">
        <f>IF($F230="","",IFERROR(VLOOKUP($G230,'計算用(別紙5) 指導者'!$C:$N,N$3,0),""))</f>
        <v/>
      </c>
      <c r="O230" s="116" t="str">
        <f>IF($F230="","",IFERROR(VLOOKUP($G230,'計算用(別紙5) 指導者'!$C:$N,O$3,0),""))</f>
        <v/>
      </c>
      <c r="P230" s="116" t="str">
        <f>IF($F230="","",IFERROR(VLOOKUP($G230,'計算用(別紙5) 指導者'!$C:$N,P$3,0),""))</f>
        <v/>
      </c>
      <c r="Q230" s="116" t="str">
        <f>IF($F230="","",IFERROR(VLOOKUP($G230,'計算用(別紙5) 指導者'!$C:$N,Q$3,0),""))</f>
        <v/>
      </c>
    </row>
    <row r="231" spans="1:17" s="108" customFormat="1" ht="135" x14ac:dyDescent="0.15">
      <c r="A231" s="452">
        <f t="shared" si="24"/>
        <v>9</v>
      </c>
      <c r="B231" s="282" t="s">
        <v>803</v>
      </c>
      <c r="C231" s="149" t="str">
        <f t="shared" si="25"/>
        <v>5</v>
      </c>
      <c r="D231" s="274">
        <v>5</v>
      </c>
      <c r="E231" s="277" t="str">
        <f t="shared" si="26"/>
        <v/>
      </c>
      <c r="F231" s="116" t="str">
        <f>IFERROR($H$224&amp;"("&amp;VLOOKUP($C231,'計算用(別紙5)区分別指導者'!$C:$G,F$3,0)&amp;")","")</f>
        <v/>
      </c>
      <c r="G231" s="116" t="str">
        <f>IF($F231="","",IFERROR(VLOOKUP($C231,'計算用(別紙5)区分別指導者'!$C:$G,G$3,0),""))</f>
        <v/>
      </c>
      <c r="H231" s="116" t="str">
        <f>IF($F231="","",IFERROR(VLOOKUP($G231,'計算用(別紙5) 指導者'!$C:$N,H$3,0),""))</f>
        <v/>
      </c>
      <c r="I231" s="116" t="str">
        <f>IF($F231="","",IFERROR(VLOOKUP($G231,'計算用(別紙5) 指導者'!$C:$N,I$3,0),""))</f>
        <v/>
      </c>
      <c r="J231" s="116" t="str">
        <f>IF($F231="","",IFERROR(VLOOKUP($G231,'計算用(別紙5) 指導者'!$C:$N,J$3,0),""))</f>
        <v/>
      </c>
      <c r="K231" s="117" t="str">
        <f>IF($F231="","",IFERROR(VLOOKUP($G231,'計算用(別紙5) 指導者'!$C:$N,K$3,0),""))</f>
        <v/>
      </c>
      <c r="L231" s="116" t="str">
        <f>IF($F231="","",IFERROR(VLOOKUP($G231,'計算用(別紙5) 指導者'!$C:$N,L$3,0),""))</f>
        <v/>
      </c>
      <c r="M231" s="116" t="str">
        <f>IF($F231="","",IFERROR(VLOOKUP($G231,'計算用(別紙5) 指導者'!$C:$N,M$3,0),""))</f>
        <v/>
      </c>
      <c r="N231" s="116" t="str">
        <f>IF($F231="","",IFERROR(VLOOKUP($G231,'計算用(別紙5) 指導者'!$C:$N,N$3,0),""))</f>
        <v/>
      </c>
      <c r="O231" s="116" t="str">
        <f>IF($F231="","",IFERROR(VLOOKUP($G231,'計算用(別紙5) 指導者'!$C:$N,O$3,0),""))</f>
        <v/>
      </c>
      <c r="P231" s="116" t="str">
        <f>IF($F231="","",IFERROR(VLOOKUP($G231,'計算用(別紙5) 指導者'!$C:$N,P$3,0),""))</f>
        <v/>
      </c>
      <c r="Q231" s="116" t="str">
        <f>IF($F231="","",IFERROR(VLOOKUP($G231,'計算用(別紙5) 指導者'!$C:$N,Q$3,0),""))</f>
        <v/>
      </c>
    </row>
    <row r="232" spans="1:17" s="108" customFormat="1" ht="135" x14ac:dyDescent="0.15">
      <c r="A232" s="452">
        <f t="shared" si="24"/>
        <v>9</v>
      </c>
      <c r="B232" s="282" t="s">
        <v>803</v>
      </c>
      <c r="C232" s="149" t="str">
        <f t="shared" si="25"/>
        <v>6</v>
      </c>
      <c r="D232" s="274">
        <v>6</v>
      </c>
      <c r="E232" s="277" t="str">
        <f t="shared" si="26"/>
        <v/>
      </c>
      <c r="F232" s="116" t="str">
        <f>IFERROR($H$224&amp;"("&amp;VLOOKUP($C232,'計算用(別紙5)区分別指導者'!$C:$G,F$3,0)&amp;")","")</f>
        <v/>
      </c>
      <c r="G232" s="116" t="str">
        <f>IF($F232="","",IFERROR(VLOOKUP($C232,'計算用(別紙5)区分別指導者'!$C:$G,G$3,0),""))</f>
        <v/>
      </c>
      <c r="H232" s="116" t="str">
        <f>IF($F232="","",IFERROR(VLOOKUP($G232,'計算用(別紙5) 指導者'!$C:$N,H$3,0),""))</f>
        <v/>
      </c>
      <c r="I232" s="116" t="str">
        <f>IF($F232="","",IFERROR(VLOOKUP($G232,'計算用(別紙5) 指導者'!$C:$N,I$3,0),""))</f>
        <v/>
      </c>
      <c r="J232" s="116" t="str">
        <f>IF($F232="","",IFERROR(VLOOKUP($G232,'計算用(別紙5) 指導者'!$C:$N,J$3,0),""))</f>
        <v/>
      </c>
      <c r="K232" s="117" t="str">
        <f>IF($F232="","",IFERROR(VLOOKUP($G232,'計算用(別紙5) 指導者'!$C:$N,K$3,0),""))</f>
        <v/>
      </c>
      <c r="L232" s="116" t="str">
        <f>IF($F232="","",IFERROR(VLOOKUP($G232,'計算用(別紙5) 指導者'!$C:$N,L$3,0),""))</f>
        <v/>
      </c>
      <c r="M232" s="116" t="str">
        <f>IF($F232="","",IFERROR(VLOOKUP($G232,'計算用(別紙5) 指導者'!$C:$N,M$3,0),""))</f>
        <v/>
      </c>
      <c r="N232" s="116" t="str">
        <f>IF($F232="","",IFERROR(VLOOKUP($G232,'計算用(別紙5) 指導者'!$C:$N,N$3,0),""))</f>
        <v/>
      </c>
      <c r="O232" s="116" t="str">
        <f>IF($F232="","",IFERROR(VLOOKUP($G232,'計算用(別紙5) 指導者'!$C:$N,O$3,0),""))</f>
        <v/>
      </c>
      <c r="P232" s="116" t="str">
        <f>IF($F232="","",IFERROR(VLOOKUP($G232,'計算用(別紙5) 指導者'!$C:$N,P$3,0),""))</f>
        <v/>
      </c>
      <c r="Q232" s="116" t="str">
        <f>IF($F232="","",IFERROR(VLOOKUP($G232,'計算用(別紙5) 指導者'!$C:$N,Q$3,0),""))</f>
        <v/>
      </c>
    </row>
    <row r="233" spans="1:17" s="108" customFormat="1" ht="135" x14ac:dyDescent="0.15">
      <c r="A233" s="452">
        <f t="shared" si="24"/>
        <v>9</v>
      </c>
      <c r="B233" s="282" t="s">
        <v>803</v>
      </c>
      <c r="C233" s="149" t="str">
        <f t="shared" si="25"/>
        <v>7</v>
      </c>
      <c r="D233" s="274">
        <v>7</v>
      </c>
      <c r="E233" s="277" t="str">
        <f t="shared" si="26"/>
        <v/>
      </c>
      <c r="F233" s="116" t="str">
        <f>IFERROR($H$224&amp;"("&amp;VLOOKUP($C233,'計算用(別紙5)区分別指導者'!$C:$G,F$3,0)&amp;")","")</f>
        <v/>
      </c>
      <c r="G233" s="116" t="str">
        <f>IF($F233="","",IFERROR(VLOOKUP($C233,'計算用(別紙5)区分別指導者'!$C:$G,G$3,0),""))</f>
        <v/>
      </c>
      <c r="H233" s="116" t="str">
        <f>IF($F233="","",IFERROR(VLOOKUP($G233,'計算用(別紙5) 指導者'!$C:$N,H$3,0),""))</f>
        <v/>
      </c>
      <c r="I233" s="116" t="str">
        <f>IF($F233="","",IFERROR(VLOOKUP($G233,'計算用(別紙5) 指導者'!$C:$N,I$3,0),""))</f>
        <v/>
      </c>
      <c r="J233" s="116" t="str">
        <f>IF($F233="","",IFERROR(VLOOKUP($G233,'計算用(別紙5) 指導者'!$C:$N,J$3,0),""))</f>
        <v/>
      </c>
      <c r="K233" s="117" t="str">
        <f>IF($F233="","",IFERROR(VLOOKUP($G233,'計算用(別紙5) 指導者'!$C:$N,K$3,0),""))</f>
        <v/>
      </c>
      <c r="L233" s="116" t="str">
        <f>IF($F233="","",IFERROR(VLOOKUP($G233,'計算用(別紙5) 指導者'!$C:$N,L$3,0),""))</f>
        <v/>
      </c>
      <c r="M233" s="116" t="str">
        <f>IF($F233="","",IFERROR(VLOOKUP($G233,'計算用(別紙5) 指導者'!$C:$N,M$3,0),""))</f>
        <v/>
      </c>
      <c r="N233" s="116" t="str">
        <f>IF($F233="","",IFERROR(VLOOKUP($G233,'計算用(別紙5) 指導者'!$C:$N,N$3,0),""))</f>
        <v/>
      </c>
      <c r="O233" s="116" t="str">
        <f>IF($F233="","",IFERROR(VLOOKUP($G233,'計算用(別紙5) 指導者'!$C:$N,O$3,0),""))</f>
        <v/>
      </c>
      <c r="P233" s="116" t="str">
        <f>IF($F233="","",IFERROR(VLOOKUP($G233,'計算用(別紙5) 指導者'!$C:$N,P$3,0),""))</f>
        <v/>
      </c>
      <c r="Q233" s="116" t="str">
        <f>IF($F233="","",IFERROR(VLOOKUP($G233,'計算用(別紙5) 指導者'!$C:$N,Q$3,0),""))</f>
        <v/>
      </c>
    </row>
    <row r="234" spans="1:17" s="108" customFormat="1" ht="135" x14ac:dyDescent="0.15">
      <c r="A234" s="452">
        <f t="shared" si="24"/>
        <v>9</v>
      </c>
      <c r="B234" s="282" t="s">
        <v>803</v>
      </c>
      <c r="C234" s="149" t="str">
        <f t="shared" si="25"/>
        <v>8</v>
      </c>
      <c r="D234" s="274">
        <v>8</v>
      </c>
      <c r="E234" s="277" t="str">
        <f t="shared" si="26"/>
        <v/>
      </c>
      <c r="F234" s="116" t="str">
        <f>IFERROR($H$224&amp;"("&amp;VLOOKUP($C234,'計算用(別紙5)区分別指導者'!$C:$G,F$3,0)&amp;")","")</f>
        <v/>
      </c>
      <c r="G234" s="116" t="str">
        <f>IF($F234="","",IFERROR(VLOOKUP($C234,'計算用(別紙5)区分別指導者'!$C:$G,G$3,0),""))</f>
        <v/>
      </c>
      <c r="H234" s="116" t="str">
        <f>IF($F234="","",IFERROR(VLOOKUP($G234,'計算用(別紙5) 指導者'!$C:$N,H$3,0),""))</f>
        <v/>
      </c>
      <c r="I234" s="116" t="str">
        <f>IF($F234="","",IFERROR(VLOOKUP($G234,'計算用(別紙5) 指導者'!$C:$N,I$3,0),""))</f>
        <v/>
      </c>
      <c r="J234" s="116" t="str">
        <f>IF($F234="","",IFERROR(VLOOKUP($G234,'計算用(別紙5) 指導者'!$C:$N,J$3,0),""))</f>
        <v/>
      </c>
      <c r="K234" s="117" t="str">
        <f>IF($F234="","",IFERROR(VLOOKUP($G234,'計算用(別紙5) 指導者'!$C:$N,K$3,0),""))</f>
        <v/>
      </c>
      <c r="L234" s="116" t="str">
        <f>IF($F234="","",IFERROR(VLOOKUP($G234,'計算用(別紙5) 指導者'!$C:$N,L$3,0),""))</f>
        <v/>
      </c>
      <c r="M234" s="116" t="str">
        <f>IF($F234="","",IFERROR(VLOOKUP($G234,'計算用(別紙5) 指導者'!$C:$N,M$3,0),""))</f>
        <v/>
      </c>
      <c r="N234" s="116" t="str">
        <f>IF($F234="","",IFERROR(VLOOKUP($G234,'計算用(別紙5) 指導者'!$C:$N,N$3,0),""))</f>
        <v/>
      </c>
      <c r="O234" s="116" t="str">
        <f>IF($F234="","",IFERROR(VLOOKUP($G234,'計算用(別紙5) 指導者'!$C:$N,O$3,0),""))</f>
        <v/>
      </c>
      <c r="P234" s="116" t="str">
        <f>IF($F234="","",IFERROR(VLOOKUP($G234,'計算用(別紙5) 指導者'!$C:$N,P$3,0),""))</f>
        <v/>
      </c>
      <c r="Q234" s="116" t="str">
        <f>IF($F234="","",IFERROR(VLOOKUP($G234,'計算用(別紙5) 指導者'!$C:$N,Q$3,0),""))</f>
        <v/>
      </c>
    </row>
    <row r="235" spans="1:17" s="108" customFormat="1" ht="135" x14ac:dyDescent="0.15">
      <c r="A235" s="452">
        <f t="shared" si="24"/>
        <v>9</v>
      </c>
      <c r="B235" s="282" t="s">
        <v>803</v>
      </c>
      <c r="C235" s="149" t="str">
        <f t="shared" si="25"/>
        <v>9</v>
      </c>
      <c r="D235" s="274">
        <v>9</v>
      </c>
      <c r="E235" s="277" t="str">
        <f t="shared" si="26"/>
        <v/>
      </c>
      <c r="F235" s="116" t="str">
        <f>IFERROR($H$224&amp;"("&amp;VLOOKUP($C235,'計算用(別紙5)区分別指導者'!$C:$G,F$3,0)&amp;")","")</f>
        <v/>
      </c>
      <c r="G235" s="116" t="str">
        <f>IF($F235="","",IFERROR(VLOOKUP($C235,'計算用(別紙5)区分別指導者'!$C:$G,G$3,0),""))</f>
        <v/>
      </c>
      <c r="H235" s="116" t="str">
        <f>IF($F235="","",IFERROR(VLOOKUP($G235,'計算用(別紙5) 指導者'!$C:$N,H$3,0),""))</f>
        <v/>
      </c>
      <c r="I235" s="116" t="str">
        <f>IF($F235="","",IFERROR(VLOOKUP($G235,'計算用(別紙5) 指導者'!$C:$N,I$3,0),""))</f>
        <v/>
      </c>
      <c r="J235" s="116" t="str">
        <f>IF($F235="","",IFERROR(VLOOKUP($G235,'計算用(別紙5) 指導者'!$C:$N,J$3,0),""))</f>
        <v/>
      </c>
      <c r="K235" s="117" t="str">
        <f>IF($F235="","",IFERROR(VLOOKUP($G235,'計算用(別紙5) 指導者'!$C:$N,K$3,0),""))</f>
        <v/>
      </c>
      <c r="L235" s="116" t="str">
        <f>IF($F235="","",IFERROR(VLOOKUP($G235,'計算用(別紙5) 指導者'!$C:$N,L$3,0),""))</f>
        <v/>
      </c>
      <c r="M235" s="116" t="str">
        <f>IF($F235="","",IFERROR(VLOOKUP($G235,'計算用(別紙5) 指導者'!$C:$N,M$3,0),""))</f>
        <v/>
      </c>
      <c r="N235" s="116" t="str">
        <f>IF($F235="","",IFERROR(VLOOKUP($G235,'計算用(別紙5) 指導者'!$C:$N,N$3,0),""))</f>
        <v/>
      </c>
      <c r="O235" s="116" t="str">
        <f>IF($F235="","",IFERROR(VLOOKUP($G235,'計算用(別紙5) 指導者'!$C:$N,O$3,0),""))</f>
        <v/>
      </c>
      <c r="P235" s="116" t="str">
        <f>IF($F235="","",IFERROR(VLOOKUP($G235,'計算用(別紙5) 指導者'!$C:$N,P$3,0),""))</f>
        <v/>
      </c>
      <c r="Q235" s="116" t="str">
        <f>IF($F235="","",IFERROR(VLOOKUP($G235,'計算用(別紙5) 指導者'!$C:$N,Q$3,0),""))</f>
        <v/>
      </c>
    </row>
    <row r="236" spans="1:17" s="108" customFormat="1" ht="135" x14ac:dyDescent="0.15">
      <c r="A236" s="452">
        <f t="shared" si="24"/>
        <v>9</v>
      </c>
      <c r="B236" s="282" t="s">
        <v>803</v>
      </c>
      <c r="C236" s="149" t="str">
        <f t="shared" si="25"/>
        <v>10</v>
      </c>
      <c r="D236" s="274">
        <v>10</v>
      </c>
      <c r="E236" s="277" t="str">
        <f t="shared" si="26"/>
        <v/>
      </c>
      <c r="F236" s="116" t="str">
        <f>IFERROR($H$224&amp;"("&amp;VLOOKUP($C236,'計算用(別紙5)区分別指導者'!$C:$G,F$3,0)&amp;")","")</f>
        <v/>
      </c>
      <c r="G236" s="116" t="str">
        <f>IF($F236="","",IFERROR(VLOOKUP($C236,'計算用(別紙5)区分別指導者'!$C:$G,G$3,0),""))</f>
        <v/>
      </c>
      <c r="H236" s="116" t="str">
        <f>IF($F236="","",IFERROR(VLOOKUP($G236,'計算用(別紙5) 指導者'!$C:$N,H$3,0),""))</f>
        <v/>
      </c>
      <c r="I236" s="116" t="str">
        <f>IF($F236="","",IFERROR(VLOOKUP($G236,'計算用(別紙5) 指導者'!$C:$N,I$3,0),""))</f>
        <v/>
      </c>
      <c r="J236" s="116" t="str">
        <f>IF($F236="","",IFERROR(VLOOKUP($G236,'計算用(別紙5) 指導者'!$C:$N,J$3,0),""))</f>
        <v/>
      </c>
      <c r="K236" s="117" t="str">
        <f>IF($F236="","",IFERROR(VLOOKUP($G236,'計算用(別紙5) 指導者'!$C:$N,K$3,0),""))</f>
        <v/>
      </c>
      <c r="L236" s="116" t="str">
        <f>IF($F236="","",IFERROR(VLOOKUP($G236,'計算用(別紙5) 指導者'!$C:$N,L$3,0),""))</f>
        <v/>
      </c>
      <c r="M236" s="116" t="str">
        <f>IF($F236="","",IFERROR(VLOOKUP($G236,'計算用(別紙5) 指導者'!$C:$N,M$3,0),""))</f>
        <v/>
      </c>
      <c r="N236" s="116" t="str">
        <f>IF($F236="","",IFERROR(VLOOKUP($G236,'計算用(別紙5) 指導者'!$C:$N,N$3,0),""))</f>
        <v/>
      </c>
      <c r="O236" s="116" t="str">
        <f>IF($F236="","",IFERROR(VLOOKUP($G236,'計算用(別紙5) 指導者'!$C:$N,O$3,0),""))</f>
        <v/>
      </c>
      <c r="P236" s="116" t="str">
        <f>IF($F236="","",IFERROR(VLOOKUP($G236,'計算用(別紙5) 指導者'!$C:$N,P$3,0),""))</f>
        <v/>
      </c>
      <c r="Q236" s="116" t="str">
        <f>IF($F236="","",IFERROR(VLOOKUP($G236,'計算用(別紙5) 指導者'!$C:$N,Q$3,0),""))</f>
        <v/>
      </c>
    </row>
    <row r="237" spans="1:17" s="108" customFormat="1" ht="135" x14ac:dyDescent="0.15">
      <c r="A237" s="452">
        <f t="shared" si="24"/>
        <v>9</v>
      </c>
      <c r="B237" s="282" t="s">
        <v>803</v>
      </c>
      <c r="C237" s="149" t="str">
        <f t="shared" si="25"/>
        <v>11</v>
      </c>
      <c r="D237" s="274">
        <v>11</v>
      </c>
      <c r="E237" s="277" t="str">
        <f t="shared" si="26"/>
        <v/>
      </c>
      <c r="F237" s="116" t="str">
        <f>IFERROR($H$224&amp;"("&amp;VLOOKUP($C237,'計算用(別紙5)区分別指導者'!$C:$G,F$3,0)&amp;")","")</f>
        <v/>
      </c>
      <c r="G237" s="116" t="str">
        <f>IF($F237="","",IFERROR(VLOOKUP($C237,'計算用(別紙5)区分別指導者'!$C:$G,G$3,0),""))</f>
        <v/>
      </c>
      <c r="H237" s="116" t="str">
        <f>IF($F237="","",IFERROR(VLOOKUP($G237,'計算用(別紙5) 指導者'!$C:$N,H$3,0),""))</f>
        <v/>
      </c>
      <c r="I237" s="116" t="str">
        <f>IF($F237="","",IFERROR(VLOOKUP($G237,'計算用(別紙5) 指導者'!$C:$N,I$3,0),""))</f>
        <v/>
      </c>
      <c r="J237" s="116" t="str">
        <f>IF($F237="","",IFERROR(VLOOKUP($G237,'計算用(別紙5) 指導者'!$C:$N,J$3,0),""))</f>
        <v/>
      </c>
      <c r="K237" s="117" t="str">
        <f>IF($F237="","",IFERROR(VLOOKUP($G237,'計算用(別紙5) 指導者'!$C:$N,K$3,0),""))</f>
        <v/>
      </c>
      <c r="L237" s="116" t="str">
        <f>IF($F237="","",IFERROR(VLOOKUP($G237,'計算用(別紙5) 指導者'!$C:$N,L$3,0),""))</f>
        <v/>
      </c>
      <c r="M237" s="116" t="str">
        <f>IF($F237="","",IFERROR(VLOOKUP($G237,'計算用(別紙5) 指導者'!$C:$N,M$3,0),""))</f>
        <v/>
      </c>
      <c r="N237" s="116" t="str">
        <f>IF($F237="","",IFERROR(VLOOKUP($G237,'計算用(別紙5) 指導者'!$C:$N,N$3,0),""))</f>
        <v/>
      </c>
      <c r="O237" s="116" t="str">
        <f>IF($F237="","",IFERROR(VLOOKUP($G237,'計算用(別紙5) 指導者'!$C:$N,O$3,0),""))</f>
        <v/>
      </c>
      <c r="P237" s="116" t="str">
        <f>IF($F237="","",IFERROR(VLOOKUP($G237,'計算用(別紙5) 指導者'!$C:$N,P$3,0),""))</f>
        <v/>
      </c>
      <c r="Q237" s="116" t="str">
        <f>IF($F237="","",IFERROR(VLOOKUP($G237,'計算用(別紙5) 指導者'!$C:$N,Q$3,0),""))</f>
        <v/>
      </c>
    </row>
    <row r="238" spans="1:17" s="108" customFormat="1" ht="135" x14ac:dyDescent="0.15">
      <c r="A238" s="452">
        <f t="shared" si="24"/>
        <v>9</v>
      </c>
      <c r="B238" s="282" t="s">
        <v>803</v>
      </c>
      <c r="C238" s="149" t="str">
        <f t="shared" si="25"/>
        <v>12</v>
      </c>
      <c r="D238" s="274">
        <v>12</v>
      </c>
      <c r="E238" s="277" t="str">
        <f t="shared" si="26"/>
        <v/>
      </c>
      <c r="F238" s="116" t="str">
        <f>IFERROR($H$224&amp;"("&amp;VLOOKUP($C238,'計算用(別紙5)区分別指導者'!$C:$G,F$3,0)&amp;")","")</f>
        <v/>
      </c>
      <c r="G238" s="116" t="str">
        <f>IF($F238="","",IFERROR(VLOOKUP($C238,'計算用(別紙5)区分別指導者'!$C:$G,G$3,0),""))</f>
        <v/>
      </c>
      <c r="H238" s="116" t="str">
        <f>IF($F238="","",IFERROR(VLOOKUP($G238,'計算用(別紙5) 指導者'!$C:$N,H$3,0),""))</f>
        <v/>
      </c>
      <c r="I238" s="116" t="str">
        <f>IF($F238="","",IFERROR(VLOOKUP($G238,'計算用(別紙5) 指導者'!$C:$N,I$3,0),""))</f>
        <v/>
      </c>
      <c r="J238" s="116" t="str">
        <f>IF($F238="","",IFERROR(VLOOKUP($G238,'計算用(別紙5) 指導者'!$C:$N,J$3,0),""))</f>
        <v/>
      </c>
      <c r="K238" s="117" t="str">
        <f>IF($F238="","",IFERROR(VLOOKUP($G238,'計算用(別紙5) 指導者'!$C:$N,K$3,0),""))</f>
        <v/>
      </c>
      <c r="L238" s="116" t="str">
        <f>IF($F238="","",IFERROR(VLOOKUP($G238,'計算用(別紙5) 指導者'!$C:$N,L$3,0),""))</f>
        <v/>
      </c>
      <c r="M238" s="116" t="str">
        <f>IF($F238="","",IFERROR(VLOOKUP($G238,'計算用(別紙5) 指導者'!$C:$N,M$3,0),""))</f>
        <v/>
      </c>
      <c r="N238" s="116" t="str">
        <f>IF($F238="","",IFERROR(VLOOKUP($G238,'計算用(別紙5) 指導者'!$C:$N,N$3,0),""))</f>
        <v/>
      </c>
      <c r="O238" s="116" t="str">
        <f>IF($F238="","",IFERROR(VLOOKUP($G238,'計算用(別紙5) 指導者'!$C:$N,O$3,0),""))</f>
        <v/>
      </c>
      <c r="P238" s="116" t="str">
        <f>IF($F238="","",IFERROR(VLOOKUP($G238,'計算用(別紙5) 指導者'!$C:$N,P$3,0),""))</f>
        <v/>
      </c>
      <c r="Q238" s="116" t="str">
        <f>IF($F238="","",IFERROR(VLOOKUP($G238,'計算用(別紙5) 指導者'!$C:$N,Q$3,0),""))</f>
        <v/>
      </c>
    </row>
    <row r="239" spans="1:17" s="108" customFormat="1" ht="135" x14ac:dyDescent="0.15">
      <c r="A239" s="452">
        <f t="shared" si="24"/>
        <v>9</v>
      </c>
      <c r="B239" s="282" t="s">
        <v>803</v>
      </c>
      <c r="C239" s="149" t="str">
        <f t="shared" si="25"/>
        <v>13</v>
      </c>
      <c r="D239" s="274">
        <v>13</v>
      </c>
      <c r="E239" s="277" t="str">
        <f t="shared" si="26"/>
        <v/>
      </c>
      <c r="F239" s="116" t="str">
        <f>IFERROR($H$224&amp;"("&amp;VLOOKUP($C239,'計算用(別紙5)区分別指導者'!$C:$G,F$3,0)&amp;")","")</f>
        <v/>
      </c>
      <c r="G239" s="116" t="str">
        <f>IF($F239="","",IFERROR(VLOOKUP($C239,'計算用(別紙5)区分別指導者'!$C:$G,G$3,0),""))</f>
        <v/>
      </c>
      <c r="H239" s="116" t="str">
        <f>IF($F239="","",IFERROR(VLOOKUP($G239,'計算用(別紙5) 指導者'!$C:$N,H$3,0),""))</f>
        <v/>
      </c>
      <c r="I239" s="116" t="str">
        <f>IF($F239="","",IFERROR(VLOOKUP($G239,'計算用(別紙5) 指導者'!$C:$N,I$3,0),""))</f>
        <v/>
      </c>
      <c r="J239" s="116" t="str">
        <f>IF($F239="","",IFERROR(VLOOKUP($G239,'計算用(別紙5) 指導者'!$C:$N,J$3,0),""))</f>
        <v/>
      </c>
      <c r="K239" s="117" t="str">
        <f>IF($F239="","",IFERROR(VLOOKUP($G239,'計算用(別紙5) 指導者'!$C:$N,K$3,0),""))</f>
        <v/>
      </c>
      <c r="L239" s="116" t="str">
        <f>IF($F239="","",IFERROR(VLOOKUP($G239,'計算用(別紙5) 指導者'!$C:$N,L$3,0),""))</f>
        <v/>
      </c>
      <c r="M239" s="116" t="str">
        <f>IF($F239="","",IFERROR(VLOOKUP($G239,'計算用(別紙5) 指導者'!$C:$N,M$3,0),""))</f>
        <v/>
      </c>
      <c r="N239" s="116" t="str">
        <f>IF($F239="","",IFERROR(VLOOKUP($G239,'計算用(別紙5) 指導者'!$C:$N,N$3,0),""))</f>
        <v/>
      </c>
      <c r="O239" s="116" t="str">
        <f>IF($F239="","",IFERROR(VLOOKUP($G239,'計算用(別紙5) 指導者'!$C:$N,O$3,0),""))</f>
        <v/>
      </c>
      <c r="P239" s="116" t="str">
        <f>IF($F239="","",IFERROR(VLOOKUP($G239,'計算用(別紙5) 指導者'!$C:$N,P$3,0),""))</f>
        <v/>
      </c>
      <c r="Q239" s="116" t="str">
        <f>IF($F239="","",IFERROR(VLOOKUP($G239,'計算用(別紙5) 指導者'!$C:$N,Q$3,0),""))</f>
        <v/>
      </c>
    </row>
    <row r="240" spans="1:17" s="108" customFormat="1" ht="135" x14ac:dyDescent="0.15">
      <c r="A240" s="452">
        <f t="shared" si="24"/>
        <v>9</v>
      </c>
      <c r="B240" s="282" t="s">
        <v>803</v>
      </c>
      <c r="C240" s="149" t="str">
        <f t="shared" si="25"/>
        <v>14</v>
      </c>
      <c r="D240" s="274">
        <v>14</v>
      </c>
      <c r="E240" s="277" t="str">
        <f t="shared" si="26"/>
        <v/>
      </c>
      <c r="F240" s="116" t="str">
        <f>IFERROR($H$224&amp;"("&amp;VLOOKUP($C240,'計算用(別紙5)区分別指導者'!$C:$G,F$3,0)&amp;")","")</f>
        <v/>
      </c>
      <c r="G240" s="116" t="str">
        <f>IF($F240="","",IFERROR(VLOOKUP($C240,'計算用(別紙5)区分別指導者'!$C:$G,G$3,0),""))</f>
        <v/>
      </c>
      <c r="H240" s="116" t="str">
        <f>IF($F240="","",IFERROR(VLOOKUP($G240,'計算用(別紙5) 指導者'!$C:$N,H$3,0),""))</f>
        <v/>
      </c>
      <c r="I240" s="116" t="str">
        <f>IF($F240="","",IFERROR(VLOOKUP($G240,'計算用(別紙5) 指導者'!$C:$N,I$3,0),""))</f>
        <v/>
      </c>
      <c r="J240" s="116" t="str">
        <f>IF($F240="","",IFERROR(VLOOKUP($G240,'計算用(別紙5) 指導者'!$C:$N,J$3,0),""))</f>
        <v/>
      </c>
      <c r="K240" s="117" t="str">
        <f>IF($F240="","",IFERROR(VLOOKUP($G240,'計算用(別紙5) 指導者'!$C:$N,K$3,0),""))</f>
        <v/>
      </c>
      <c r="L240" s="116" t="str">
        <f>IF($F240="","",IFERROR(VLOOKUP($G240,'計算用(別紙5) 指導者'!$C:$N,L$3,0),""))</f>
        <v/>
      </c>
      <c r="M240" s="116" t="str">
        <f>IF($F240="","",IFERROR(VLOOKUP($G240,'計算用(別紙5) 指導者'!$C:$N,M$3,0),""))</f>
        <v/>
      </c>
      <c r="N240" s="116" t="str">
        <f>IF($F240="","",IFERROR(VLOOKUP($G240,'計算用(別紙5) 指導者'!$C:$N,N$3,0),""))</f>
        <v/>
      </c>
      <c r="O240" s="116" t="str">
        <f>IF($F240="","",IFERROR(VLOOKUP($G240,'計算用(別紙5) 指導者'!$C:$N,O$3,0),""))</f>
        <v/>
      </c>
      <c r="P240" s="116" t="str">
        <f>IF($F240="","",IFERROR(VLOOKUP($G240,'計算用(別紙5) 指導者'!$C:$N,P$3,0),""))</f>
        <v/>
      </c>
      <c r="Q240" s="116" t="str">
        <f>IF($F240="","",IFERROR(VLOOKUP($G240,'計算用(別紙5) 指導者'!$C:$N,Q$3,0),""))</f>
        <v/>
      </c>
    </row>
    <row r="241" spans="1:17" s="108" customFormat="1" ht="135" x14ac:dyDescent="0.15">
      <c r="A241" s="452">
        <f t="shared" si="24"/>
        <v>9</v>
      </c>
      <c r="B241" s="282" t="s">
        <v>803</v>
      </c>
      <c r="C241" s="149" t="str">
        <f t="shared" si="25"/>
        <v>15</v>
      </c>
      <c r="D241" s="274">
        <v>15</v>
      </c>
      <c r="E241" s="277" t="str">
        <f t="shared" si="26"/>
        <v/>
      </c>
      <c r="F241" s="116" t="str">
        <f>IFERROR($H$224&amp;"("&amp;VLOOKUP($C241,'計算用(別紙5)区分別指導者'!$C:$G,F$3,0)&amp;")","")</f>
        <v/>
      </c>
      <c r="G241" s="116" t="str">
        <f>IF($F241="","",IFERROR(VLOOKUP($C241,'計算用(別紙5)区分別指導者'!$C:$G,G$3,0),""))</f>
        <v/>
      </c>
      <c r="H241" s="116" t="str">
        <f>IF($F241="","",IFERROR(VLOOKUP($G241,'計算用(別紙5) 指導者'!$C:$N,H$3,0),""))</f>
        <v/>
      </c>
      <c r="I241" s="116" t="str">
        <f>IF($F241="","",IFERROR(VLOOKUP($G241,'計算用(別紙5) 指導者'!$C:$N,I$3,0),""))</f>
        <v/>
      </c>
      <c r="J241" s="116" t="str">
        <f>IF($F241="","",IFERROR(VLOOKUP($G241,'計算用(別紙5) 指導者'!$C:$N,J$3,0),""))</f>
        <v/>
      </c>
      <c r="K241" s="117" t="str">
        <f>IF($F241="","",IFERROR(VLOOKUP($G241,'計算用(別紙5) 指導者'!$C:$N,K$3,0),""))</f>
        <v/>
      </c>
      <c r="L241" s="116" t="str">
        <f>IF($F241="","",IFERROR(VLOOKUP($G241,'計算用(別紙5) 指導者'!$C:$N,L$3,0),""))</f>
        <v/>
      </c>
      <c r="M241" s="116" t="str">
        <f>IF($F241="","",IFERROR(VLOOKUP($G241,'計算用(別紙5) 指導者'!$C:$N,M$3,0),""))</f>
        <v/>
      </c>
      <c r="N241" s="116" t="str">
        <f>IF($F241="","",IFERROR(VLOOKUP($G241,'計算用(別紙5) 指導者'!$C:$N,N$3,0),""))</f>
        <v/>
      </c>
      <c r="O241" s="116" t="str">
        <f>IF($F241="","",IFERROR(VLOOKUP($G241,'計算用(別紙5) 指導者'!$C:$N,O$3,0),""))</f>
        <v/>
      </c>
      <c r="P241" s="116" t="str">
        <f>IF($F241="","",IFERROR(VLOOKUP($G241,'計算用(別紙5) 指導者'!$C:$N,P$3,0),""))</f>
        <v/>
      </c>
      <c r="Q241" s="116" t="str">
        <f>IF($F241="","",IFERROR(VLOOKUP($G241,'計算用(別紙5) 指導者'!$C:$N,Q$3,0),""))</f>
        <v/>
      </c>
    </row>
    <row r="242" spans="1:17" s="108" customFormat="1" ht="135" x14ac:dyDescent="0.15">
      <c r="A242" s="452">
        <f t="shared" si="24"/>
        <v>9</v>
      </c>
      <c r="B242" s="282" t="s">
        <v>803</v>
      </c>
      <c r="C242" s="149" t="str">
        <f t="shared" si="25"/>
        <v>16</v>
      </c>
      <c r="D242" s="274">
        <v>16</v>
      </c>
      <c r="E242" s="277" t="str">
        <f t="shared" si="26"/>
        <v/>
      </c>
      <c r="F242" s="116" t="str">
        <f>IFERROR($H$224&amp;"("&amp;VLOOKUP($C242,'計算用(別紙5)区分別指導者'!$C:$G,F$3,0)&amp;")","")</f>
        <v/>
      </c>
      <c r="G242" s="116" t="str">
        <f>IF($F242="","",IFERROR(VLOOKUP($C242,'計算用(別紙5)区分別指導者'!$C:$G,G$3,0),""))</f>
        <v/>
      </c>
      <c r="H242" s="116" t="str">
        <f>IF($F242="","",IFERROR(VLOOKUP($G242,'計算用(別紙5) 指導者'!$C:$N,H$3,0),""))</f>
        <v/>
      </c>
      <c r="I242" s="116" t="str">
        <f>IF($F242="","",IFERROR(VLOOKUP($G242,'計算用(別紙5) 指導者'!$C:$N,I$3,0),""))</f>
        <v/>
      </c>
      <c r="J242" s="116" t="str">
        <f>IF($F242="","",IFERROR(VLOOKUP($G242,'計算用(別紙5) 指導者'!$C:$N,J$3,0),""))</f>
        <v/>
      </c>
      <c r="K242" s="117" t="str">
        <f>IF($F242="","",IFERROR(VLOOKUP($G242,'計算用(別紙5) 指導者'!$C:$N,K$3,0),""))</f>
        <v/>
      </c>
      <c r="L242" s="116" t="str">
        <f>IF($F242="","",IFERROR(VLOOKUP($G242,'計算用(別紙5) 指導者'!$C:$N,L$3,0),""))</f>
        <v/>
      </c>
      <c r="M242" s="116" t="str">
        <f>IF($F242="","",IFERROR(VLOOKUP($G242,'計算用(別紙5) 指導者'!$C:$N,M$3,0),""))</f>
        <v/>
      </c>
      <c r="N242" s="116" t="str">
        <f>IF($F242="","",IFERROR(VLOOKUP($G242,'計算用(別紙5) 指導者'!$C:$N,N$3,0),""))</f>
        <v/>
      </c>
      <c r="O242" s="116" t="str">
        <f>IF($F242="","",IFERROR(VLOOKUP($G242,'計算用(別紙5) 指導者'!$C:$N,O$3,0),""))</f>
        <v/>
      </c>
      <c r="P242" s="116" t="str">
        <f>IF($F242="","",IFERROR(VLOOKUP($G242,'計算用(別紙5) 指導者'!$C:$N,P$3,0),""))</f>
        <v/>
      </c>
      <c r="Q242" s="116" t="str">
        <f>IF($F242="","",IFERROR(VLOOKUP($G242,'計算用(別紙5) 指導者'!$C:$N,Q$3,0),""))</f>
        <v/>
      </c>
    </row>
    <row r="243" spans="1:17" s="108" customFormat="1" ht="135" x14ac:dyDescent="0.15">
      <c r="A243" s="452">
        <f t="shared" si="24"/>
        <v>9</v>
      </c>
      <c r="B243" s="282" t="s">
        <v>803</v>
      </c>
      <c r="C243" s="149" t="str">
        <f t="shared" si="25"/>
        <v>17</v>
      </c>
      <c r="D243" s="274">
        <v>17</v>
      </c>
      <c r="E243" s="277" t="str">
        <f t="shared" si="26"/>
        <v/>
      </c>
      <c r="F243" s="116" t="str">
        <f>IFERROR($H$224&amp;"("&amp;VLOOKUP($C243,'計算用(別紙5)区分別指導者'!$C:$G,F$3,0)&amp;")","")</f>
        <v/>
      </c>
      <c r="G243" s="116" t="str">
        <f>IF($F243="","",IFERROR(VLOOKUP($C243,'計算用(別紙5)区分別指導者'!$C:$G,G$3,0),""))</f>
        <v/>
      </c>
      <c r="H243" s="116" t="str">
        <f>IF($F243="","",IFERROR(VLOOKUP($G243,'計算用(別紙5) 指導者'!$C:$N,H$3,0),""))</f>
        <v/>
      </c>
      <c r="I243" s="116" t="str">
        <f>IF($F243="","",IFERROR(VLOOKUP($G243,'計算用(別紙5) 指導者'!$C:$N,I$3,0),""))</f>
        <v/>
      </c>
      <c r="J243" s="116" t="str">
        <f>IF($F243="","",IFERROR(VLOOKUP($G243,'計算用(別紙5) 指導者'!$C:$N,J$3,0),""))</f>
        <v/>
      </c>
      <c r="K243" s="117" t="str">
        <f>IF($F243="","",IFERROR(VLOOKUP($G243,'計算用(別紙5) 指導者'!$C:$N,K$3,0),""))</f>
        <v/>
      </c>
      <c r="L243" s="116" t="str">
        <f>IF($F243="","",IFERROR(VLOOKUP($G243,'計算用(別紙5) 指導者'!$C:$N,L$3,0),""))</f>
        <v/>
      </c>
      <c r="M243" s="116" t="str">
        <f>IF($F243="","",IFERROR(VLOOKUP($G243,'計算用(別紙5) 指導者'!$C:$N,M$3,0),""))</f>
        <v/>
      </c>
      <c r="N243" s="116" t="str">
        <f>IF($F243="","",IFERROR(VLOOKUP($G243,'計算用(別紙5) 指導者'!$C:$N,N$3,0),""))</f>
        <v/>
      </c>
      <c r="O243" s="116" t="str">
        <f>IF($F243="","",IFERROR(VLOOKUP($G243,'計算用(別紙5) 指導者'!$C:$N,O$3,0),""))</f>
        <v/>
      </c>
      <c r="P243" s="116" t="str">
        <f>IF($F243="","",IFERROR(VLOOKUP($G243,'計算用(別紙5) 指導者'!$C:$N,P$3,0),""))</f>
        <v/>
      </c>
      <c r="Q243" s="116" t="str">
        <f>IF($F243="","",IFERROR(VLOOKUP($G243,'計算用(別紙5) 指導者'!$C:$N,Q$3,0),""))</f>
        <v/>
      </c>
    </row>
    <row r="244" spans="1:17" s="108" customFormat="1" ht="135" x14ac:dyDescent="0.15">
      <c r="A244" s="452">
        <f t="shared" si="24"/>
        <v>9</v>
      </c>
      <c r="B244" s="282" t="s">
        <v>803</v>
      </c>
      <c r="C244" s="149" t="str">
        <f t="shared" si="25"/>
        <v>18</v>
      </c>
      <c r="D244" s="274">
        <v>18</v>
      </c>
      <c r="E244" s="277" t="str">
        <f t="shared" si="26"/>
        <v/>
      </c>
      <c r="F244" s="116" t="str">
        <f>IFERROR($H$224&amp;"("&amp;VLOOKUP($C244,'計算用(別紙5)区分別指導者'!$C:$G,F$3,0)&amp;")","")</f>
        <v/>
      </c>
      <c r="G244" s="116" t="str">
        <f>IF($F244="","",IFERROR(VLOOKUP($C244,'計算用(別紙5)区分別指導者'!$C:$G,G$3,0),""))</f>
        <v/>
      </c>
      <c r="H244" s="116" t="str">
        <f>IF($F244="","",IFERROR(VLOOKUP($G244,'計算用(別紙5) 指導者'!$C:$N,H$3,0),""))</f>
        <v/>
      </c>
      <c r="I244" s="116" t="str">
        <f>IF($F244="","",IFERROR(VLOOKUP($G244,'計算用(別紙5) 指導者'!$C:$N,I$3,0),""))</f>
        <v/>
      </c>
      <c r="J244" s="116" t="str">
        <f>IF($F244="","",IFERROR(VLOOKUP($G244,'計算用(別紙5) 指導者'!$C:$N,J$3,0),""))</f>
        <v/>
      </c>
      <c r="K244" s="117" t="str">
        <f>IF($F244="","",IFERROR(VLOOKUP($G244,'計算用(別紙5) 指導者'!$C:$N,K$3,0),""))</f>
        <v/>
      </c>
      <c r="L244" s="116" t="str">
        <f>IF($F244="","",IFERROR(VLOOKUP($G244,'計算用(別紙5) 指導者'!$C:$N,L$3,0),""))</f>
        <v/>
      </c>
      <c r="M244" s="116" t="str">
        <f>IF($F244="","",IFERROR(VLOOKUP($G244,'計算用(別紙5) 指導者'!$C:$N,M$3,0),""))</f>
        <v/>
      </c>
      <c r="N244" s="116" t="str">
        <f>IF($F244="","",IFERROR(VLOOKUP($G244,'計算用(別紙5) 指導者'!$C:$N,N$3,0),""))</f>
        <v/>
      </c>
      <c r="O244" s="116" t="str">
        <f>IF($F244="","",IFERROR(VLOOKUP($G244,'計算用(別紙5) 指導者'!$C:$N,O$3,0),""))</f>
        <v/>
      </c>
      <c r="P244" s="116" t="str">
        <f>IF($F244="","",IFERROR(VLOOKUP($G244,'計算用(別紙5) 指導者'!$C:$N,P$3,0),""))</f>
        <v/>
      </c>
      <c r="Q244" s="116" t="str">
        <f>IF($F244="","",IFERROR(VLOOKUP($G244,'計算用(別紙5) 指導者'!$C:$N,Q$3,0),""))</f>
        <v/>
      </c>
    </row>
    <row r="245" spans="1:17" s="108" customFormat="1" ht="135" x14ac:dyDescent="0.15">
      <c r="A245" s="452">
        <f t="shared" si="24"/>
        <v>9</v>
      </c>
      <c r="B245" s="282" t="s">
        <v>803</v>
      </c>
      <c r="C245" s="149" t="str">
        <f t="shared" si="25"/>
        <v>19</v>
      </c>
      <c r="D245" s="274">
        <v>19</v>
      </c>
      <c r="E245" s="277" t="str">
        <f t="shared" si="26"/>
        <v/>
      </c>
      <c r="F245" s="116" t="str">
        <f>IFERROR($H$224&amp;"("&amp;VLOOKUP($C245,'計算用(別紙5)区分別指導者'!$C:$G,F$3,0)&amp;")","")</f>
        <v/>
      </c>
      <c r="G245" s="116" t="str">
        <f>IF($F245="","",IFERROR(VLOOKUP($C245,'計算用(別紙5)区分別指導者'!$C:$G,G$3,0),""))</f>
        <v/>
      </c>
      <c r="H245" s="116" t="str">
        <f>IF($F245="","",IFERROR(VLOOKUP($G245,'計算用(別紙5) 指導者'!$C:$N,H$3,0),""))</f>
        <v/>
      </c>
      <c r="I245" s="116" t="str">
        <f>IF($F245="","",IFERROR(VLOOKUP($G245,'計算用(別紙5) 指導者'!$C:$N,I$3,0),""))</f>
        <v/>
      </c>
      <c r="J245" s="116" t="str">
        <f>IF($F245="","",IFERROR(VLOOKUP($G245,'計算用(別紙5) 指導者'!$C:$N,J$3,0),""))</f>
        <v/>
      </c>
      <c r="K245" s="117" t="str">
        <f>IF($F245="","",IFERROR(VLOOKUP($G245,'計算用(別紙5) 指導者'!$C:$N,K$3,0),""))</f>
        <v/>
      </c>
      <c r="L245" s="116" t="str">
        <f>IF($F245="","",IFERROR(VLOOKUP($G245,'計算用(別紙5) 指導者'!$C:$N,L$3,0),""))</f>
        <v/>
      </c>
      <c r="M245" s="116" t="str">
        <f>IF($F245="","",IFERROR(VLOOKUP($G245,'計算用(別紙5) 指導者'!$C:$N,M$3,0),""))</f>
        <v/>
      </c>
      <c r="N245" s="116" t="str">
        <f>IF($F245="","",IFERROR(VLOOKUP($G245,'計算用(別紙5) 指導者'!$C:$N,N$3,0),""))</f>
        <v/>
      </c>
      <c r="O245" s="116" t="str">
        <f>IF($F245="","",IFERROR(VLOOKUP($G245,'計算用(別紙5) 指導者'!$C:$N,O$3,0),""))</f>
        <v/>
      </c>
      <c r="P245" s="116" t="str">
        <f>IF($F245="","",IFERROR(VLOOKUP($G245,'計算用(別紙5) 指導者'!$C:$N,P$3,0),""))</f>
        <v/>
      </c>
      <c r="Q245" s="116" t="str">
        <f>IF($F245="","",IFERROR(VLOOKUP($G245,'計算用(別紙5) 指導者'!$C:$N,Q$3,0),""))</f>
        <v/>
      </c>
    </row>
    <row r="246" spans="1:17" s="108" customFormat="1" ht="135" x14ac:dyDescent="0.15">
      <c r="A246" s="452">
        <f t="shared" si="24"/>
        <v>9</v>
      </c>
      <c r="B246" s="282" t="s">
        <v>803</v>
      </c>
      <c r="C246" s="149" t="str">
        <f t="shared" si="25"/>
        <v>20</v>
      </c>
      <c r="D246" s="274">
        <v>20</v>
      </c>
      <c r="E246" s="277" t="str">
        <f t="shared" si="26"/>
        <v/>
      </c>
      <c r="F246" s="116" t="str">
        <f>IFERROR($H$224&amp;"("&amp;VLOOKUP($C246,'計算用(別紙5)区分別指導者'!$C:$G,F$3,0)&amp;")","")</f>
        <v/>
      </c>
      <c r="G246" s="116" t="str">
        <f>IF($F246="","",IFERROR(VLOOKUP($C246,'計算用(別紙5)区分別指導者'!$C:$G,G$3,0),""))</f>
        <v/>
      </c>
      <c r="H246" s="116" t="str">
        <f>IF($F246="","",IFERROR(VLOOKUP($G246,'計算用(別紙5) 指導者'!$C:$N,H$3,0),""))</f>
        <v/>
      </c>
      <c r="I246" s="116" t="str">
        <f>IF($F246="","",IFERROR(VLOOKUP($G246,'計算用(別紙5) 指導者'!$C:$N,I$3,0),""))</f>
        <v/>
      </c>
      <c r="J246" s="116" t="str">
        <f>IF($F246="","",IFERROR(VLOOKUP($G246,'計算用(別紙5) 指導者'!$C:$N,J$3,0),""))</f>
        <v/>
      </c>
      <c r="K246" s="117" t="str">
        <f>IF($F246="","",IFERROR(VLOOKUP($G246,'計算用(別紙5) 指導者'!$C:$N,K$3,0),""))</f>
        <v/>
      </c>
      <c r="L246" s="116" t="str">
        <f>IF($F246="","",IFERROR(VLOOKUP($G246,'計算用(別紙5) 指導者'!$C:$N,L$3,0),""))</f>
        <v/>
      </c>
      <c r="M246" s="116" t="str">
        <f>IF($F246="","",IFERROR(VLOOKUP($G246,'計算用(別紙5) 指導者'!$C:$N,M$3,0),""))</f>
        <v/>
      </c>
      <c r="N246" s="116" t="str">
        <f>IF($F246="","",IFERROR(VLOOKUP($G246,'計算用(別紙5) 指導者'!$C:$N,N$3,0),""))</f>
        <v/>
      </c>
      <c r="O246" s="116" t="str">
        <f>IF($F246="","",IFERROR(VLOOKUP($G246,'計算用(別紙5) 指導者'!$C:$N,O$3,0),""))</f>
        <v/>
      </c>
      <c r="P246" s="116" t="str">
        <f>IF($F246="","",IFERROR(VLOOKUP($G246,'計算用(別紙5) 指導者'!$C:$N,P$3,0),""))</f>
        <v/>
      </c>
      <c r="Q246" s="116" t="str">
        <f>IF($F246="","",IFERROR(VLOOKUP($G246,'計算用(別紙5) 指導者'!$C:$N,Q$3,0),""))</f>
        <v/>
      </c>
    </row>
    <row r="247" spans="1:17" s="267" customFormat="1" ht="18.75" x14ac:dyDescent="0.15">
      <c r="A247" s="449">
        <v>10</v>
      </c>
      <c r="C247" s="268"/>
      <c r="D247" s="274"/>
      <c r="E247" s="133"/>
      <c r="K247" s="290"/>
      <c r="P247" s="895">
        <f>'【入力】別紙2-2'!$E$8</f>
        <v>0</v>
      </c>
      <c r="Q247" s="895"/>
    </row>
    <row r="248" spans="1:17" s="285" customFormat="1" ht="18.75" x14ac:dyDescent="0.2">
      <c r="A248" s="450">
        <f>A247</f>
        <v>10</v>
      </c>
      <c r="B248" s="281"/>
      <c r="C248" s="283"/>
      <c r="D248" s="284"/>
      <c r="E248" s="896" t="s">
        <v>463</v>
      </c>
      <c r="F248" s="896"/>
      <c r="G248" s="896"/>
      <c r="H248" s="896"/>
      <c r="I248" s="896"/>
      <c r="J248" s="896"/>
      <c r="K248" s="896"/>
      <c r="L248" s="896"/>
      <c r="M248" s="896"/>
      <c r="N248" s="896"/>
      <c r="O248" s="897"/>
      <c r="P248" s="897"/>
      <c r="Q248" s="897"/>
    </row>
    <row r="249" spans="1:17" s="48" customFormat="1" ht="18.75" x14ac:dyDescent="0.2">
      <c r="A249" s="451">
        <f>A248</f>
        <v>10</v>
      </c>
      <c r="B249" s="271"/>
      <c r="C249" s="147"/>
      <c r="D249" s="275"/>
      <c r="E249" s="896"/>
      <c r="F249" s="896"/>
      <c r="G249" s="896"/>
      <c r="H249" s="896"/>
      <c r="I249" s="896"/>
      <c r="J249" s="896"/>
      <c r="K249" s="896"/>
      <c r="L249" s="896"/>
      <c r="M249" s="896"/>
      <c r="N249" s="896"/>
      <c r="O249" s="898" t="s">
        <v>243</v>
      </c>
      <c r="P249" s="898"/>
      <c r="Q249" s="898"/>
    </row>
    <row r="250" spans="1:17" s="48" customFormat="1" ht="18.75" x14ac:dyDescent="0.15">
      <c r="A250" s="451">
        <f t="shared" ref="A250:A273" si="27">A249</f>
        <v>10</v>
      </c>
      <c r="B250" s="271"/>
      <c r="C250" s="147"/>
      <c r="D250" s="275"/>
      <c r="E250" s="275"/>
      <c r="F250" s="113"/>
      <c r="G250" s="113"/>
      <c r="H250" s="113"/>
      <c r="I250" s="113"/>
      <c r="J250" s="113"/>
      <c r="K250" s="114"/>
      <c r="L250" s="113"/>
      <c r="M250" s="113"/>
      <c r="N250" s="113"/>
      <c r="O250" s="113"/>
      <c r="P250" s="113"/>
      <c r="Q250" s="269"/>
    </row>
    <row r="251" spans="1:17" s="48" customFormat="1" ht="18.75" x14ac:dyDescent="0.2">
      <c r="A251" s="451">
        <f t="shared" si="27"/>
        <v>10</v>
      </c>
      <c r="B251" s="271"/>
      <c r="C251" s="147"/>
      <c r="D251" s="275"/>
      <c r="E251" s="892" t="s">
        <v>464</v>
      </c>
      <c r="F251" s="892"/>
      <c r="G251" s="892"/>
      <c r="H251" s="893" t="str">
        <f>IF(IFERROR(VLOOKUP($A248,'計算用(別紙2-2)区分'!$A:$E,4,0),"")="","",VLOOKUP($A248,'計算用(別紙2-2)区分'!$A:$E,4,0))</f>
        <v/>
      </c>
      <c r="I251" s="893"/>
      <c r="J251" s="893"/>
      <c r="K251" s="893"/>
      <c r="L251" s="893"/>
      <c r="M251" s="893"/>
      <c r="N251" s="893"/>
      <c r="O251" s="270"/>
      <c r="P251" s="270"/>
      <c r="Q251" s="270"/>
    </row>
    <row r="252" spans="1:17" s="48" customFormat="1" ht="18.75" x14ac:dyDescent="0.15">
      <c r="A252" s="451">
        <f t="shared" si="27"/>
        <v>10</v>
      </c>
      <c r="B252" s="271"/>
      <c r="C252" s="147"/>
      <c r="D252" s="275"/>
      <c r="E252" s="275"/>
      <c r="F252" s="894"/>
      <c r="G252" s="894"/>
      <c r="H252" s="894"/>
      <c r="I252" s="894"/>
      <c r="J252" s="894"/>
      <c r="K252" s="894"/>
      <c r="L252" s="894"/>
      <c r="M252" s="894"/>
      <c r="N252" s="894"/>
      <c r="O252" s="280"/>
      <c r="P252" s="280"/>
      <c r="Q252" s="280"/>
    </row>
    <row r="253" spans="1:17" s="42" customFormat="1" ht="57" x14ac:dyDescent="0.15">
      <c r="A253" s="451">
        <f t="shared" si="27"/>
        <v>10</v>
      </c>
      <c r="B253" s="271"/>
      <c r="C253" s="148"/>
      <c r="D253" s="276"/>
      <c r="E253" s="278"/>
      <c r="F253" s="115" t="s">
        <v>488</v>
      </c>
      <c r="G253" s="115" t="s">
        <v>465</v>
      </c>
      <c r="H253" s="115" t="s">
        <v>466</v>
      </c>
      <c r="I253" s="115" t="s">
        <v>484</v>
      </c>
      <c r="J253" s="115" t="s">
        <v>467</v>
      </c>
      <c r="K253" s="115" t="s">
        <v>468</v>
      </c>
      <c r="L253" s="115" t="s">
        <v>485</v>
      </c>
      <c r="M253" s="115" t="s">
        <v>486</v>
      </c>
      <c r="N253" s="115" t="s">
        <v>487</v>
      </c>
      <c r="O253" s="115" t="s">
        <v>742</v>
      </c>
      <c r="P253" s="115" t="s">
        <v>469</v>
      </c>
      <c r="Q253" s="115" t="s">
        <v>470</v>
      </c>
    </row>
    <row r="254" spans="1:17" s="108" customFormat="1" ht="135" x14ac:dyDescent="0.15">
      <c r="A254" s="452">
        <f t="shared" si="27"/>
        <v>10</v>
      </c>
      <c r="B254" s="282" t="s">
        <v>803</v>
      </c>
      <c r="C254" s="149" t="str">
        <f>$H$251&amp;D254</f>
        <v>1</v>
      </c>
      <c r="D254" s="274">
        <v>1</v>
      </c>
      <c r="E254" s="277" t="str">
        <f>IF(F254&lt;&gt;"",D254,"")</f>
        <v/>
      </c>
      <c r="F254" s="116" t="str">
        <f>IFERROR($H$251&amp;"("&amp;VLOOKUP($C254,'計算用(別紙5)区分別指導者'!$C:$G,F$3,0)&amp;")","")</f>
        <v/>
      </c>
      <c r="G254" s="116" t="str">
        <f>IF($F254="","",IFERROR(VLOOKUP($C254,'計算用(別紙5)区分別指導者'!$C:$G,G$3,0),""))</f>
        <v/>
      </c>
      <c r="H254" s="116" t="str">
        <f>IF($F254="","",IFERROR(VLOOKUP($G254,'計算用(別紙5) 指導者'!$C:$N,H$3,0),""))</f>
        <v/>
      </c>
      <c r="I254" s="116" t="str">
        <f>IF($F254="","",IFERROR(VLOOKUP($G254,'計算用(別紙5) 指導者'!$C:$N,I$3,0),""))</f>
        <v/>
      </c>
      <c r="J254" s="116" t="str">
        <f>IF($F254="","",IFERROR(VLOOKUP($G254,'計算用(別紙5) 指導者'!$C:$N,J$3,0),""))</f>
        <v/>
      </c>
      <c r="K254" s="117" t="str">
        <f>IF($F254="","",IFERROR(VLOOKUP($G254,'計算用(別紙5) 指導者'!$C:$N,K$3,0),""))</f>
        <v/>
      </c>
      <c r="L254" s="116" t="str">
        <f>IF($F254="","",IFERROR(VLOOKUP($G254,'計算用(別紙5) 指導者'!$C:$N,L$3,0),""))</f>
        <v/>
      </c>
      <c r="M254" s="116" t="str">
        <f>IF($F254="","",IFERROR(VLOOKUP($G254,'計算用(別紙5) 指導者'!$C:$N,M$3,0),""))</f>
        <v/>
      </c>
      <c r="N254" s="116" t="str">
        <f>IF($F254="","",IFERROR(VLOOKUP($G254,'計算用(別紙5) 指導者'!$C:$N,N$3,0),""))</f>
        <v/>
      </c>
      <c r="O254" s="116" t="str">
        <f>IF($F254="","",IFERROR(VLOOKUP($G254,'計算用(別紙5) 指導者'!$C:$N,O$3,0),""))</f>
        <v/>
      </c>
      <c r="P254" s="116" t="str">
        <f>IF($F254="","",IFERROR(VLOOKUP($G254,'計算用(別紙5) 指導者'!$C:$N,P$3,0),""))</f>
        <v/>
      </c>
      <c r="Q254" s="116" t="str">
        <f>IF($F254="","",IFERROR(VLOOKUP($G254,'計算用(別紙5) 指導者'!$C:$N,Q$3,0),""))</f>
        <v/>
      </c>
    </row>
    <row r="255" spans="1:17" s="108" customFormat="1" ht="135" x14ac:dyDescent="0.15">
      <c r="A255" s="452">
        <f t="shared" si="27"/>
        <v>10</v>
      </c>
      <c r="B255" s="282" t="s">
        <v>803</v>
      </c>
      <c r="C255" s="149" t="str">
        <f t="shared" ref="C255:C273" si="28">$H$251&amp;D255</f>
        <v>2</v>
      </c>
      <c r="D255" s="274">
        <v>2</v>
      </c>
      <c r="E255" s="277" t="str">
        <f t="shared" ref="E255:E273" si="29">IF(F255&lt;&gt;"",D255,"")</f>
        <v/>
      </c>
      <c r="F255" s="116" t="str">
        <f>IFERROR($H$251&amp;"("&amp;VLOOKUP($C255,'計算用(別紙5)区分別指導者'!$C:$G,F$3,0)&amp;")","")</f>
        <v/>
      </c>
      <c r="G255" s="116" t="str">
        <f>IF($F255="","",IFERROR(VLOOKUP($C255,'計算用(別紙5)区分別指導者'!$C:$G,G$3,0),""))</f>
        <v/>
      </c>
      <c r="H255" s="116" t="str">
        <f>IF($F255="","",IFERROR(VLOOKUP($G255,'計算用(別紙5) 指導者'!$C:$N,H$3,0),""))</f>
        <v/>
      </c>
      <c r="I255" s="116" t="str">
        <f>IF($F255="","",IFERROR(VLOOKUP($G255,'計算用(別紙5) 指導者'!$C:$N,I$3,0),""))</f>
        <v/>
      </c>
      <c r="J255" s="116" t="str">
        <f>IF($F255="","",IFERROR(VLOOKUP($G255,'計算用(別紙5) 指導者'!$C:$N,J$3,0),""))</f>
        <v/>
      </c>
      <c r="K255" s="117" t="str">
        <f>IF($F255="","",IFERROR(VLOOKUP($G255,'計算用(別紙5) 指導者'!$C:$N,K$3,0),""))</f>
        <v/>
      </c>
      <c r="L255" s="116" t="str">
        <f>IF($F255="","",IFERROR(VLOOKUP($G255,'計算用(別紙5) 指導者'!$C:$N,L$3,0),""))</f>
        <v/>
      </c>
      <c r="M255" s="116" t="str">
        <f>IF($F255="","",IFERROR(VLOOKUP($G255,'計算用(別紙5) 指導者'!$C:$N,M$3,0),""))</f>
        <v/>
      </c>
      <c r="N255" s="116" t="str">
        <f>IF($F255="","",IFERROR(VLOOKUP($G255,'計算用(別紙5) 指導者'!$C:$N,N$3,0),""))</f>
        <v/>
      </c>
      <c r="O255" s="116" t="str">
        <f>IF($F255="","",IFERROR(VLOOKUP($G255,'計算用(別紙5) 指導者'!$C:$N,O$3,0),""))</f>
        <v/>
      </c>
      <c r="P255" s="116" t="str">
        <f>IF($F255="","",IFERROR(VLOOKUP($G255,'計算用(別紙5) 指導者'!$C:$N,P$3,0),""))</f>
        <v/>
      </c>
      <c r="Q255" s="116" t="str">
        <f>IF($F255="","",IFERROR(VLOOKUP($G255,'計算用(別紙5) 指導者'!$C:$N,Q$3,0),""))</f>
        <v/>
      </c>
    </row>
    <row r="256" spans="1:17" s="108" customFormat="1" ht="135" x14ac:dyDescent="0.15">
      <c r="A256" s="452">
        <f t="shared" si="27"/>
        <v>10</v>
      </c>
      <c r="B256" s="282" t="s">
        <v>803</v>
      </c>
      <c r="C256" s="149" t="str">
        <f t="shared" si="28"/>
        <v>3</v>
      </c>
      <c r="D256" s="274">
        <v>3</v>
      </c>
      <c r="E256" s="277" t="str">
        <f t="shared" si="29"/>
        <v/>
      </c>
      <c r="F256" s="116" t="str">
        <f>IFERROR($H$251&amp;"("&amp;VLOOKUP($C256,'計算用(別紙5)区分別指導者'!$C:$G,F$3,0)&amp;")","")</f>
        <v/>
      </c>
      <c r="G256" s="116" t="str">
        <f>IF($F256="","",IFERROR(VLOOKUP($C256,'計算用(別紙5)区分別指導者'!$C:$G,G$3,0),""))</f>
        <v/>
      </c>
      <c r="H256" s="116" t="str">
        <f>IF($F256="","",IFERROR(VLOOKUP($G256,'計算用(別紙5) 指導者'!$C:$N,H$3,0),""))</f>
        <v/>
      </c>
      <c r="I256" s="116" t="str">
        <f>IF($F256="","",IFERROR(VLOOKUP($G256,'計算用(別紙5) 指導者'!$C:$N,I$3,0),""))</f>
        <v/>
      </c>
      <c r="J256" s="116" t="str">
        <f>IF($F256="","",IFERROR(VLOOKUP($G256,'計算用(別紙5) 指導者'!$C:$N,J$3,0),""))</f>
        <v/>
      </c>
      <c r="K256" s="117" t="str">
        <f>IF($F256="","",IFERROR(VLOOKUP($G256,'計算用(別紙5) 指導者'!$C:$N,K$3,0),""))</f>
        <v/>
      </c>
      <c r="L256" s="116" t="str">
        <f>IF($F256="","",IFERROR(VLOOKUP($G256,'計算用(別紙5) 指導者'!$C:$N,L$3,0),""))</f>
        <v/>
      </c>
      <c r="M256" s="116" t="str">
        <f>IF($F256="","",IFERROR(VLOOKUP($G256,'計算用(別紙5) 指導者'!$C:$N,M$3,0),""))</f>
        <v/>
      </c>
      <c r="N256" s="116" t="str">
        <f>IF($F256="","",IFERROR(VLOOKUP($G256,'計算用(別紙5) 指導者'!$C:$N,N$3,0),""))</f>
        <v/>
      </c>
      <c r="O256" s="116" t="str">
        <f>IF($F256="","",IFERROR(VLOOKUP($G256,'計算用(別紙5) 指導者'!$C:$N,O$3,0),""))</f>
        <v/>
      </c>
      <c r="P256" s="116" t="str">
        <f>IF($F256="","",IFERROR(VLOOKUP($G256,'計算用(別紙5) 指導者'!$C:$N,P$3,0),""))</f>
        <v/>
      </c>
      <c r="Q256" s="116" t="str">
        <f>IF($F256="","",IFERROR(VLOOKUP($G256,'計算用(別紙5) 指導者'!$C:$N,Q$3,0),""))</f>
        <v/>
      </c>
    </row>
    <row r="257" spans="1:17" s="108" customFormat="1" ht="135" x14ac:dyDescent="0.15">
      <c r="A257" s="452">
        <f t="shared" si="27"/>
        <v>10</v>
      </c>
      <c r="B257" s="282" t="s">
        <v>803</v>
      </c>
      <c r="C257" s="149" t="str">
        <f t="shared" si="28"/>
        <v>4</v>
      </c>
      <c r="D257" s="274">
        <v>4</v>
      </c>
      <c r="E257" s="277" t="str">
        <f t="shared" si="29"/>
        <v/>
      </c>
      <c r="F257" s="116" t="str">
        <f>IFERROR($H$251&amp;"("&amp;VLOOKUP($C257,'計算用(別紙5)区分別指導者'!$C:$G,F$3,0)&amp;")","")</f>
        <v/>
      </c>
      <c r="G257" s="116" t="str">
        <f>IF($F257="","",IFERROR(VLOOKUP($C257,'計算用(別紙5)区分別指導者'!$C:$G,G$3,0),""))</f>
        <v/>
      </c>
      <c r="H257" s="116" t="str">
        <f>IF($F257="","",IFERROR(VLOOKUP($G257,'計算用(別紙5) 指導者'!$C:$N,H$3,0),""))</f>
        <v/>
      </c>
      <c r="I257" s="116" t="str">
        <f>IF($F257="","",IFERROR(VLOOKUP($G257,'計算用(別紙5) 指導者'!$C:$N,I$3,0),""))</f>
        <v/>
      </c>
      <c r="J257" s="116" t="str">
        <f>IF($F257="","",IFERROR(VLOOKUP($G257,'計算用(別紙5) 指導者'!$C:$N,J$3,0),""))</f>
        <v/>
      </c>
      <c r="K257" s="117" t="str">
        <f>IF($F257="","",IFERROR(VLOOKUP($G257,'計算用(別紙5) 指導者'!$C:$N,K$3,0),""))</f>
        <v/>
      </c>
      <c r="L257" s="116" t="str">
        <f>IF($F257="","",IFERROR(VLOOKUP($G257,'計算用(別紙5) 指導者'!$C:$N,L$3,0),""))</f>
        <v/>
      </c>
      <c r="M257" s="116" t="str">
        <f>IF($F257="","",IFERROR(VLOOKUP($G257,'計算用(別紙5) 指導者'!$C:$N,M$3,0),""))</f>
        <v/>
      </c>
      <c r="N257" s="116" t="str">
        <f>IF($F257="","",IFERROR(VLOOKUP($G257,'計算用(別紙5) 指導者'!$C:$N,N$3,0),""))</f>
        <v/>
      </c>
      <c r="O257" s="116" t="str">
        <f>IF($F257="","",IFERROR(VLOOKUP($G257,'計算用(別紙5) 指導者'!$C:$N,O$3,0),""))</f>
        <v/>
      </c>
      <c r="P257" s="116" t="str">
        <f>IF($F257="","",IFERROR(VLOOKUP($G257,'計算用(別紙5) 指導者'!$C:$N,P$3,0),""))</f>
        <v/>
      </c>
      <c r="Q257" s="116" t="str">
        <f>IF($F257="","",IFERROR(VLOOKUP($G257,'計算用(別紙5) 指導者'!$C:$N,Q$3,0),""))</f>
        <v/>
      </c>
    </row>
    <row r="258" spans="1:17" s="108" customFormat="1" ht="135" x14ac:dyDescent="0.15">
      <c r="A258" s="452">
        <f t="shared" si="27"/>
        <v>10</v>
      </c>
      <c r="B258" s="282" t="s">
        <v>803</v>
      </c>
      <c r="C258" s="149" t="str">
        <f t="shared" si="28"/>
        <v>5</v>
      </c>
      <c r="D258" s="274">
        <v>5</v>
      </c>
      <c r="E258" s="277" t="str">
        <f t="shared" si="29"/>
        <v/>
      </c>
      <c r="F258" s="116" t="str">
        <f>IFERROR($H$251&amp;"("&amp;VLOOKUP($C258,'計算用(別紙5)区分別指導者'!$C:$G,F$3,0)&amp;")","")</f>
        <v/>
      </c>
      <c r="G258" s="116" t="str">
        <f>IF($F258="","",IFERROR(VLOOKUP($C258,'計算用(別紙5)区分別指導者'!$C:$G,G$3,0),""))</f>
        <v/>
      </c>
      <c r="H258" s="116" t="str">
        <f>IF($F258="","",IFERROR(VLOOKUP($G258,'計算用(別紙5) 指導者'!$C:$N,H$3,0),""))</f>
        <v/>
      </c>
      <c r="I258" s="116" t="str">
        <f>IF($F258="","",IFERROR(VLOOKUP($G258,'計算用(別紙5) 指導者'!$C:$N,I$3,0),""))</f>
        <v/>
      </c>
      <c r="J258" s="116" t="str">
        <f>IF($F258="","",IFERROR(VLOOKUP($G258,'計算用(別紙5) 指導者'!$C:$N,J$3,0),""))</f>
        <v/>
      </c>
      <c r="K258" s="117" t="str">
        <f>IF($F258="","",IFERROR(VLOOKUP($G258,'計算用(別紙5) 指導者'!$C:$N,K$3,0),""))</f>
        <v/>
      </c>
      <c r="L258" s="116" t="str">
        <f>IF($F258="","",IFERROR(VLOOKUP($G258,'計算用(別紙5) 指導者'!$C:$N,L$3,0),""))</f>
        <v/>
      </c>
      <c r="M258" s="116" t="str">
        <f>IF($F258="","",IFERROR(VLOOKUP($G258,'計算用(別紙5) 指導者'!$C:$N,M$3,0),""))</f>
        <v/>
      </c>
      <c r="N258" s="116" t="str">
        <f>IF($F258="","",IFERROR(VLOOKUP($G258,'計算用(別紙5) 指導者'!$C:$N,N$3,0),""))</f>
        <v/>
      </c>
      <c r="O258" s="116" t="str">
        <f>IF($F258="","",IFERROR(VLOOKUP($G258,'計算用(別紙5) 指導者'!$C:$N,O$3,0),""))</f>
        <v/>
      </c>
      <c r="P258" s="116" t="str">
        <f>IF($F258="","",IFERROR(VLOOKUP($G258,'計算用(別紙5) 指導者'!$C:$N,P$3,0),""))</f>
        <v/>
      </c>
      <c r="Q258" s="116" t="str">
        <f>IF($F258="","",IFERROR(VLOOKUP($G258,'計算用(別紙5) 指導者'!$C:$N,Q$3,0),""))</f>
        <v/>
      </c>
    </row>
    <row r="259" spans="1:17" s="108" customFormat="1" ht="135" x14ac:dyDescent="0.15">
      <c r="A259" s="452">
        <f t="shared" si="27"/>
        <v>10</v>
      </c>
      <c r="B259" s="282" t="s">
        <v>803</v>
      </c>
      <c r="C259" s="149" t="str">
        <f t="shared" si="28"/>
        <v>6</v>
      </c>
      <c r="D259" s="274">
        <v>6</v>
      </c>
      <c r="E259" s="277" t="str">
        <f t="shared" si="29"/>
        <v/>
      </c>
      <c r="F259" s="116" t="str">
        <f>IFERROR($H$251&amp;"("&amp;VLOOKUP($C259,'計算用(別紙5)区分別指導者'!$C:$G,F$3,0)&amp;")","")</f>
        <v/>
      </c>
      <c r="G259" s="116" t="str">
        <f>IF($F259="","",IFERROR(VLOOKUP($C259,'計算用(別紙5)区分別指導者'!$C:$G,G$3,0),""))</f>
        <v/>
      </c>
      <c r="H259" s="116" t="str">
        <f>IF($F259="","",IFERROR(VLOOKUP($G259,'計算用(別紙5) 指導者'!$C:$N,H$3,0),""))</f>
        <v/>
      </c>
      <c r="I259" s="116" t="str">
        <f>IF($F259="","",IFERROR(VLOOKUP($G259,'計算用(別紙5) 指導者'!$C:$N,I$3,0),""))</f>
        <v/>
      </c>
      <c r="J259" s="116" t="str">
        <f>IF($F259="","",IFERROR(VLOOKUP($G259,'計算用(別紙5) 指導者'!$C:$N,J$3,0),""))</f>
        <v/>
      </c>
      <c r="K259" s="117" t="str">
        <f>IF($F259="","",IFERROR(VLOOKUP($G259,'計算用(別紙5) 指導者'!$C:$N,K$3,0),""))</f>
        <v/>
      </c>
      <c r="L259" s="116" t="str">
        <f>IF($F259="","",IFERROR(VLOOKUP($G259,'計算用(別紙5) 指導者'!$C:$N,L$3,0),""))</f>
        <v/>
      </c>
      <c r="M259" s="116" t="str">
        <f>IF($F259="","",IFERROR(VLOOKUP($G259,'計算用(別紙5) 指導者'!$C:$N,M$3,0),""))</f>
        <v/>
      </c>
      <c r="N259" s="116" t="str">
        <f>IF($F259="","",IFERROR(VLOOKUP($G259,'計算用(別紙5) 指導者'!$C:$N,N$3,0),""))</f>
        <v/>
      </c>
      <c r="O259" s="116" t="str">
        <f>IF($F259="","",IFERROR(VLOOKUP($G259,'計算用(別紙5) 指導者'!$C:$N,O$3,0),""))</f>
        <v/>
      </c>
      <c r="P259" s="116" t="str">
        <f>IF($F259="","",IFERROR(VLOOKUP($G259,'計算用(別紙5) 指導者'!$C:$N,P$3,0),""))</f>
        <v/>
      </c>
      <c r="Q259" s="116" t="str">
        <f>IF($F259="","",IFERROR(VLOOKUP($G259,'計算用(別紙5) 指導者'!$C:$N,Q$3,0),""))</f>
        <v/>
      </c>
    </row>
    <row r="260" spans="1:17" s="108" customFormat="1" ht="135" x14ac:dyDescent="0.15">
      <c r="A260" s="452">
        <f t="shared" si="27"/>
        <v>10</v>
      </c>
      <c r="B260" s="282" t="s">
        <v>803</v>
      </c>
      <c r="C260" s="149" t="str">
        <f t="shared" si="28"/>
        <v>7</v>
      </c>
      <c r="D260" s="274">
        <v>7</v>
      </c>
      <c r="E260" s="277" t="str">
        <f t="shared" si="29"/>
        <v/>
      </c>
      <c r="F260" s="116" t="str">
        <f>IFERROR($H$251&amp;"("&amp;VLOOKUP($C260,'計算用(別紙5)区分別指導者'!$C:$G,F$3,0)&amp;")","")</f>
        <v/>
      </c>
      <c r="G260" s="116" t="str">
        <f>IF($F260="","",IFERROR(VLOOKUP($C260,'計算用(別紙5)区分別指導者'!$C:$G,G$3,0),""))</f>
        <v/>
      </c>
      <c r="H260" s="116" t="str">
        <f>IF($F260="","",IFERROR(VLOOKUP($G260,'計算用(別紙5) 指導者'!$C:$N,H$3,0),""))</f>
        <v/>
      </c>
      <c r="I260" s="116" t="str">
        <f>IF($F260="","",IFERROR(VLOOKUP($G260,'計算用(別紙5) 指導者'!$C:$N,I$3,0),""))</f>
        <v/>
      </c>
      <c r="J260" s="116" t="str">
        <f>IF($F260="","",IFERROR(VLOOKUP($G260,'計算用(別紙5) 指導者'!$C:$N,J$3,0),""))</f>
        <v/>
      </c>
      <c r="K260" s="117" t="str">
        <f>IF($F260="","",IFERROR(VLOOKUP($G260,'計算用(別紙5) 指導者'!$C:$N,K$3,0),""))</f>
        <v/>
      </c>
      <c r="L260" s="116" t="str">
        <f>IF($F260="","",IFERROR(VLOOKUP($G260,'計算用(別紙5) 指導者'!$C:$N,L$3,0),""))</f>
        <v/>
      </c>
      <c r="M260" s="116" t="str">
        <f>IF($F260="","",IFERROR(VLOOKUP($G260,'計算用(別紙5) 指導者'!$C:$N,M$3,0),""))</f>
        <v/>
      </c>
      <c r="N260" s="116" t="str">
        <f>IF($F260="","",IFERROR(VLOOKUP($G260,'計算用(別紙5) 指導者'!$C:$N,N$3,0),""))</f>
        <v/>
      </c>
      <c r="O260" s="116" t="str">
        <f>IF($F260="","",IFERROR(VLOOKUP($G260,'計算用(別紙5) 指導者'!$C:$N,O$3,0),""))</f>
        <v/>
      </c>
      <c r="P260" s="116" t="str">
        <f>IF($F260="","",IFERROR(VLOOKUP($G260,'計算用(別紙5) 指導者'!$C:$N,P$3,0),""))</f>
        <v/>
      </c>
      <c r="Q260" s="116" t="str">
        <f>IF($F260="","",IFERROR(VLOOKUP($G260,'計算用(別紙5) 指導者'!$C:$N,Q$3,0),""))</f>
        <v/>
      </c>
    </row>
    <row r="261" spans="1:17" s="108" customFormat="1" ht="135" x14ac:dyDescent="0.15">
      <c r="A261" s="452">
        <f t="shared" si="27"/>
        <v>10</v>
      </c>
      <c r="B261" s="282" t="s">
        <v>803</v>
      </c>
      <c r="C261" s="149" t="str">
        <f t="shared" si="28"/>
        <v>8</v>
      </c>
      <c r="D261" s="274">
        <v>8</v>
      </c>
      <c r="E261" s="277" t="str">
        <f t="shared" si="29"/>
        <v/>
      </c>
      <c r="F261" s="116" t="str">
        <f>IFERROR($H$251&amp;"("&amp;VLOOKUP($C261,'計算用(別紙5)区分別指導者'!$C:$G,F$3,0)&amp;")","")</f>
        <v/>
      </c>
      <c r="G261" s="116" t="str">
        <f>IF($F261="","",IFERROR(VLOOKUP($C261,'計算用(別紙5)区分別指導者'!$C:$G,G$3,0),""))</f>
        <v/>
      </c>
      <c r="H261" s="116" t="str">
        <f>IF($F261="","",IFERROR(VLOOKUP($G261,'計算用(別紙5) 指導者'!$C:$N,H$3,0),""))</f>
        <v/>
      </c>
      <c r="I261" s="116" t="str">
        <f>IF($F261="","",IFERROR(VLOOKUP($G261,'計算用(別紙5) 指導者'!$C:$N,I$3,0),""))</f>
        <v/>
      </c>
      <c r="J261" s="116" t="str">
        <f>IF($F261="","",IFERROR(VLOOKUP($G261,'計算用(別紙5) 指導者'!$C:$N,J$3,0),""))</f>
        <v/>
      </c>
      <c r="K261" s="117" t="str">
        <f>IF($F261="","",IFERROR(VLOOKUP($G261,'計算用(別紙5) 指導者'!$C:$N,K$3,0),""))</f>
        <v/>
      </c>
      <c r="L261" s="116" t="str">
        <f>IF($F261="","",IFERROR(VLOOKUP($G261,'計算用(別紙5) 指導者'!$C:$N,L$3,0),""))</f>
        <v/>
      </c>
      <c r="M261" s="116" t="str">
        <f>IF($F261="","",IFERROR(VLOOKUP($G261,'計算用(別紙5) 指導者'!$C:$N,M$3,0),""))</f>
        <v/>
      </c>
      <c r="N261" s="116" t="str">
        <f>IF($F261="","",IFERROR(VLOOKUP($G261,'計算用(別紙5) 指導者'!$C:$N,N$3,0),""))</f>
        <v/>
      </c>
      <c r="O261" s="116" t="str">
        <f>IF($F261="","",IFERROR(VLOOKUP($G261,'計算用(別紙5) 指導者'!$C:$N,O$3,0),""))</f>
        <v/>
      </c>
      <c r="P261" s="116" t="str">
        <f>IF($F261="","",IFERROR(VLOOKUP($G261,'計算用(別紙5) 指導者'!$C:$N,P$3,0),""))</f>
        <v/>
      </c>
      <c r="Q261" s="116" t="str">
        <f>IF($F261="","",IFERROR(VLOOKUP($G261,'計算用(別紙5) 指導者'!$C:$N,Q$3,0),""))</f>
        <v/>
      </c>
    </row>
    <row r="262" spans="1:17" s="108" customFormat="1" ht="135" x14ac:dyDescent="0.15">
      <c r="A262" s="452">
        <f t="shared" si="27"/>
        <v>10</v>
      </c>
      <c r="B262" s="282" t="s">
        <v>803</v>
      </c>
      <c r="C262" s="149" t="str">
        <f t="shared" si="28"/>
        <v>9</v>
      </c>
      <c r="D262" s="274">
        <v>9</v>
      </c>
      <c r="E262" s="277" t="str">
        <f t="shared" si="29"/>
        <v/>
      </c>
      <c r="F262" s="116" t="str">
        <f>IFERROR($H$251&amp;"("&amp;VLOOKUP($C262,'計算用(別紙5)区分別指導者'!$C:$G,F$3,0)&amp;")","")</f>
        <v/>
      </c>
      <c r="G262" s="116" t="str">
        <f>IF($F262="","",IFERROR(VLOOKUP($C262,'計算用(別紙5)区分別指導者'!$C:$G,G$3,0),""))</f>
        <v/>
      </c>
      <c r="H262" s="116" t="str">
        <f>IF($F262="","",IFERROR(VLOOKUP($G262,'計算用(別紙5) 指導者'!$C:$N,H$3,0),""))</f>
        <v/>
      </c>
      <c r="I262" s="116" t="str">
        <f>IF($F262="","",IFERROR(VLOOKUP($G262,'計算用(別紙5) 指導者'!$C:$N,I$3,0),""))</f>
        <v/>
      </c>
      <c r="J262" s="116" t="str">
        <f>IF($F262="","",IFERROR(VLOOKUP($G262,'計算用(別紙5) 指導者'!$C:$N,J$3,0),""))</f>
        <v/>
      </c>
      <c r="K262" s="117" t="str">
        <f>IF($F262="","",IFERROR(VLOOKUP($G262,'計算用(別紙5) 指導者'!$C:$N,K$3,0),""))</f>
        <v/>
      </c>
      <c r="L262" s="116" t="str">
        <f>IF($F262="","",IFERROR(VLOOKUP($G262,'計算用(別紙5) 指導者'!$C:$N,L$3,0),""))</f>
        <v/>
      </c>
      <c r="M262" s="116" t="str">
        <f>IF($F262="","",IFERROR(VLOOKUP($G262,'計算用(別紙5) 指導者'!$C:$N,M$3,0),""))</f>
        <v/>
      </c>
      <c r="N262" s="116" t="str">
        <f>IF($F262="","",IFERROR(VLOOKUP($G262,'計算用(別紙5) 指導者'!$C:$N,N$3,0),""))</f>
        <v/>
      </c>
      <c r="O262" s="116" t="str">
        <f>IF($F262="","",IFERROR(VLOOKUP($G262,'計算用(別紙5) 指導者'!$C:$N,O$3,0),""))</f>
        <v/>
      </c>
      <c r="P262" s="116" t="str">
        <f>IF($F262="","",IFERROR(VLOOKUP($G262,'計算用(別紙5) 指導者'!$C:$N,P$3,0),""))</f>
        <v/>
      </c>
      <c r="Q262" s="116" t="str">
        <f>IF($F262="","",IFERROR(VLOOKUP($G262,'計算用(別紙5) 指導者'!$C:$N,Q$3,0),""))</f>
        <v/>
      </c>
    </row>
    <row r="263" spans="1:17" s="108" customFormat="1" ht="135" x14ac:dyDescent="0.15">
      <c r="A263" s="452">
        <f t="shared" si="27"/>
        <v>10</v>
      </c>
      <c r="B263" s="282" t="s">
        <v>803</v>
      </c>
      <c r="C263" s="149" t="str">
        <f t="shared" si="28"/>
        <v>10</v>
      </c>
      <c r="D263" s="274">
        <v>10</v>
      </c>
      <c r="E263" s="277" t="str">
        <f t="shared" si="29"/>
        <v/>
      </c>
      <c r="F263" s="116" t="str">
        <f>IFERROR($H$251&amp;"("&amp;VLOOKUP($C263,'計算用(別紙5)区分別指導者'!$C:$G,F$3,0)&amp;")","")</f>
        <v/>
      </c>
      <c r="G263" s="116" t="str">
        <f>IF($F263="","",IFERROR(VLOOKUP($C263,'計算用(別紙5)区分別指導者'!$C:$G,G$3,0),""))</f>
        <v/>
      </c>
      <c r="H263" s="116" t="str">
        <f>IF($F263="","",IFERROR(VLOOKUP($G263,'計算用(別紙5) 指導者'!$C:$N,H$3,0),""))</f>
        <v/>
      </c>
      <c r="I263" s="116" t="str">
        <f>IF($F263="","",IFERROR(VLOOKUP($G263,'計算用(別紙5) 指導者'!$C:$N,I$3,0),""))</f>
        <v/>
      </c>
      <c r="J263" s="116" t="str">
        <f>IF($F263="","",IFERROR(VLOOKUP($G263,'計算用(別紙5) 指導者'!$C:$N,J$3,0),""))</f>
        <v/>
      </c>
      <c r="K263" s="117" t="str">
        <f>IF($F263="","",IFERROR(VLOOKUP($G263,'計算用(別紙5) 指導者'!$C:$N,K$3,0),""))</f>
        <v/>
      </c>
      <c r="L263" s="116" t="str">
        <f>IF($F263="","",IFERROR(VLOOKUP($G263,'計算用(別紙5) 指導者'!$C:$N,L$3,0),""))</f>
        <v/>
      </c>
      <c r="M263" s="116" t="str">
        <f>IF($F263="","",IFERROR(VLOOKUP($G263,'計算用(別紙5) 指導者'!$C:$N,M$3,0),""))</f>
        <v/>
      </c>
      <c r="N263" s="116" t="str">
        <f>IF($F263="","",IFERROR(VLOOKUP($G263,'計算用(別紙5) 指導者'!$C:$N,N$3,0),""))</f>
        <v/>
      </c>
      <c r="O263" s="116" t="str">
        <f>IF($F263="","",IFERROR(VLOOKUP($G263,'計算用(別紙5) 指導者'!$C:$N,O$3,0),""))</f>
        <v/>
      </c>
      <c r="P263" s="116" t="str">
        <f>IF($F263="","",IFERROR(VLOOKUP($G263,'計算用(別紙5) 指導者'!$C:$N,P$3,0),""))</f>
        <v/>
      </c>
      <c r="Q263" s="116" t="str">
        <f>IF($F263="","",IFERROR(VLOOKUP($G263,'計算用(別紙5) 指導者'!$C:$N,Q$3,0),""))</f>
        <v/>
      </c>
    </row>
    <row r="264" spans="1:17" s="108" customFormat="1" ht="135" x14ac:dyDescent="0.15">
      <c r="A264" s="452">
        <f t="shared" si="27"/>
        <v>10</v>
      </c>
      <c r="B264" s="282" t="s">
        <v>803</v>
      </c>
      <c r="C264" s="149" t="str">
        <f t="shared" si="28"/>
        <v>11</v>
      </c>
      <c r="D264" s="274">
        <v>11</v>
      </c>
      <c r="E264" s="277" t="str">
        <f t="shared" si="29"/>
        <v/>
      </c>
      <c r="F264" s="116" t="str">
        <f>IFERROR($H$251&amp;"("&amp;VLOOKUP($C264,'計算用(別紙5)区分別指導者'!$C:$G,F$3,0)&amp;")","")</f>
        <v/>
      </c>
      <c r="G264" s="116" t="str">
        <f>IF($F264="","",IFERROR(VLOOKUP($C264,'計算用(別紙5)区分別指導者'!$C:$G,G$3,0),""))</f>
        <v/>
      </c>
      <c r="H264" s="116" t="str">
        <f>IF($F264="","",IFERROR(VLOOKUP($G264,'計算用(別紙5) 指導者'!$C:$N,H$3,0),""))</f>
        <v/>
      </c>
      <c r="I264" s="116" t="str">
        <f>IF($F264="","",IFERROR(VLOOKUP($G264,'計算用(別紙5) 指導者'!$C:$N,I$3,0),""))</f>
        <v/>
      </c>
      <c r="J264" s="116" t="str">
        <f>IF($F264="","",IFERROR(VLOOKUP($G264,'計算用(別紙5) 指導者'!$C:$N,J$3,0),""))</f>
        <v/>
      </c>
      <c r="K264" s="117" t="str">
        <f>IF($F264="","",IFERROR(VLOOKUP($G264,'計算用(別紙5) 指導者'!$C:$N,K$3,0),""))</f>
        <v/>
      </c>
      <c r="L264" s="116" t="str">
        <f>IF($F264="","",IFERROR(VLOOKUP($G264,'計算用(別紙5) 指導者'!$C:$N,L$3,0),""))</f>
        <v/>
      </c>
      <c r="M264" s="116" t="str">
        <f>IF($F264="","",IFERROR(VLOOKUP($G264,'計算用(別紙5) 指導者'!$C:$N,M$3,0),""))</f>
        <v/>
      </c>
      <c r="N264" s="116" t="str">
        <f>IF($F264="","",IFERROR(VLOOKUP($G264,'計算用(別紙5) 指導者'!$C:$N,N$3,0),""))</f>
        <v/>
      </c>
      <c r="O264" s="116" t="str">
        <f>IF($F264="","",IFERROR(VLOOKUP($G264,'計算用(別紙5) 指導者'!$C:$N,O$3,0),""))</f>
        <v/>
      </c>
      <c r="P264" s="116" t="str">
        <f>IF($F264="","",IFERROR(VLOOKUP($G264,'計算用(別紙5) 指導者'!$C:$N,P$3,0),""))</f>
        <v/>
      </c>
      <c r="Q264" s="116" t="str">
        <f>IF($F264="","",IFERROR(VLOOKUP($G264,'計算用(別紙5) 指導者'!$C:$N,Q$3,0),""))</f>
        <v/>
      </c>
    </row>
    <row r="265" spans="1:17" s="108" customFormat="1" ht="135" x14ac:dyDescent="0.15">
      <c r="A265" s="452">
        <f t="shared" si="27"/>
        <v>10</v>
      </c>
      <c r="B265" s="282" t="s">
        <v>803</v>
      </c>
      <c r="C265" s="149" t="str">
        <f t="shared" si="28"/>
        <v>12</v>
      </c>
      <c r="D265" s="274">
        <v>12</v>
      </c>
      <c r="E265" s="277" t="str">
        <f t="shared" si="29"/>
        <v/>
      </c>
      <c r="F265" s="116" t="str">
        <f>IFERROR($H$251&amp;"("&amp;VLOOKUP($C265,'計算用(別紙5)区分別指導者'!$C:$G,F$3,0)&amp;")","")</f>
        <v/>
      </c>
      <c r="G265" s="116" t="str">
        <f>IF($F265="","",IFERROR(VLOOKUP($C265,'計算用(別紙5)区分別指導者'!$C:$G,G$3,0),""))</f>
        <v/>
      </c>
      <c r="H265" s="116" t="str">
        <f>IF($F265="","",IFERROR(VLOOKUP($G265,'計算用(別紙5) 指導者'!$C:$N,H$3,0),""))</f>
        <v/>
      </c>
      <c r="I265" s="116" t="str">
        <f>IF($F265="","",IFERROR(VLOOKUP($G265,'計算用(別紙5) 指導者'!$C:$N,I$3,0),""))</f>
        <v/>
      </c>
      <c r="J265" s="116" t="str">
        <f>IF($F265="","",IFERROR(VLOOKUP($G265,'計算用(別紙5) 指導者'!$C:$N,J$3,0),""))</f>
        <v/>
      </c>
      <c r="K265" s="117" t="str">
        <f>IF($F265="","",IFERROR(VLOOKUP($G265,'計算用(別紙5) 指導者'!$C:$N,K$3,0),""))</f>
        <v/>
      </c>
      <c r="L265" s="116" t="str">
        <f>IF($F265="","",IFERROR(VLOOKUP($G265,'計算用(別紙5) 指導者'!$C:$N,L$3,0),""))</f>
        <v/>
      </c>
      <c r="M265" s="116" t="str">
        <f>IF($F265="","",IFERROR(VLOOKUP($G265,'計算用(別紙5) 指導者'!$C:$N,M$3,0),""))</f>
        <v/>
      </c>
      <c r="N265" s="116" t="str">
        <f>IF($F265="","",IFERROR(VLOOKUP($G265,'計算用(別紙5) 指導者'!$C:$N,N$3,0),""))</f>
        <v/>
      </c>
      <c r="O265" s="116" t="str">
        <f>IF($F265="","",IFERROR(VLOOKUP($G265,'計算用(別紙5) 指導者'!$C:$N,O$3,0),""))</f>
        <v/>
      </c>
      <c r="P265" s="116" t="str">
        <f>IF($F265="","",IFERROR(VLOOKUP($G265,'計算用(別紙5) 指導者'!$C:$N,P$3,0),""))</f>
        <v/>
      </c>
      <c r="Q265" s="116" t="str">
        <f>IF($F265="","",IFERROR(VLOOKUP($G265,'計算用(別紙5) 指導者'!$C:$N,Q$3,0),""))</f>
        <v/>
      </c>
    </row>
    <row r="266" spans="1:17" s="108" customFormat="1" ht="135" x14ac:dyDescent="0.15">
      <c r="A266" s="452">
        <f t="shared" si="27"/>
        <v>10</v>
      </c>
      <c r="B266" s="282" t="s">
        <v>803</v>
      </c>
      <c r="C266" s="149" t="str">
        <f t="shared" si="28"/>
        <v>13</v>
      </c>
      <c r="D266" s="274">
        <v>13</v>
      </c>
      <c r="E266" s="277" t="str">
        <f t="shared" si="29"/>
        <v/>
      </c>
      <c r="F266" s="116" t="str">
        <f>IFERROR($H$251&amp;"("&amp;VLOOKUP($C266,'計算用(別紙5)区分別指導者'!$C:$G,F$3,0)&amp;")","")</f>
        <v/>
      </c>
      <c r="G266" s="116" t="str">
        <f>IF($F266="","",IFERROR(VLOOKUP($C266,'計算用(別紙5)区分別指導者'!$C:$G,G$3,0),""))</f>
        <v/>
      </c>
      <c r="H266" s="116" t="str">
        <f>IF($F266="","",IFERROR(VLOOKUP($G266,'計算用(別紙5) 指導者'!$C:$N,H$3,0),""))</f>
        <v/>
      </c>
      <c r="I266" s="116" t="str">
        <f>IF($F266="","",IFERROR(VLOOKUP($G266,'計算用(別紙5) 指導者'!$C:$N,I$3,0),""))</f>
        <v/>
      </c>
      <c r="J266" s="116" t="str">
        <f>IF($F266="","",IFERROR(VLOOKUP($G266,'計算用(別紙5) 指導者'!$C:$N,J$3,0),""))</f>
        <v/>
      </c>
      <c r="K266" s="117" t="str">
        <f>IF($F266="","",IFERROR(VLOOKUP($G266,'計算用(別紙5) 指導者'!$C:$N,K$3,0),""))</f>
        <v/>
      </c>
      <c r="L266" s="116" t="str">
        <f>IF($F266="","",IFERROR(VLOOKUP($G266,'計算用(別紙5) 指導者'!$C:$N,L$3,0),""))</f>
        <v/>
      </c>
      <c r="M266" s="116" t="str">
        <f>IF($F266="","",IFERROR(VLOOKUP($G266,'計算用(別紙5) 指導者'!$C:$N,M$3,0),""))</f>
        <v/>
      </c>
      <c r="N266" s="116" t="str">
        <f>IF($F266="","",IFERROR(VLOOKUP($G266,'計算用(別紙5) 指導者'!$C:$N,N$3,0),""))</f>
        <v/>
      </c>
      <c r="O266" s="116" t="str">
        <f>IF($F266="","",IFERROR(VLOOKUP($G266,'計算用(別紙5) 指導者'!$C:$N,O$3,0),""))</f>
        <v/>
      </c>
      <c r="P266" s="116" t="str">
        <f>IF($F266="","",IFERROR(VLOOKUP($G266,'計算用(別紙5) 指導者'!$C:$N,P$3,0),""))</f>
        <v/>
      </c>
      <c r="Q266" s="116" t="str">
        <f>IF($F266="","",IFERROR(VLOOKUP($G266,'計算用(別紙5) 指導者'!$C:$N,Q$3,0),""))</f>
        <v/>
      </c>
    </row>
    <row r="267" spans="1:17" s="108" customFormat="1" ht="135" x14ac:dyDescent="0.15">
      <c r="A267" s="452">
        <f t="shared" si="27"/>
        <v>10</v>
      </c>
      <c r="B267" s="282" t="s">
        <v>803</v>
      </c>
      <c r="C267" s="149" t="str">
        <f t="shared" si="28"/>
        <v>14</v>
      </c>
      <c r="D267" s="274">
        <v>14</v>
      </c>
      <c r="E267" s="277" t="str">
        <f t="shared" si="29"/>
        <v/>
      </c>
      <c r="F267" s="116" t="str">
        <f>IFERROR($H$251&amp;"("&amp;VLOOKUP($C267,'計算用(別紙5)区分別指導者'!$C:$G,F$3,0)&amp;")","")</f>
        <v/>
      </c>
      <c r="G267" s="116" t="str">
        <f>IF($F267="","",IFERROR(VLOOKUP($C267,'計算用(別紙5)区分別指導者'!$C:$G,G$3,0),""))</f>
        <v/>
      </c>
      <c r="H267" s="116" t="str">
        <f>IF($F267="","",IFERROR(VLOOKUP($G267,'計算用(別紙5) 指導者'!$C:$N,H$3,0),""))</f>
        <v/>
      </c>
      <c r="I267" s="116" t="str">
        <f>IF($F267="","",IFERROR(VLOOKUP($G267,'計算用(別紙5) 指導者'!$C:$N,I$3,0),""))</f>
        <v/>
      </c>
      <c r="J267" s="116" t="str">
        <f>IF($F267="","",IFERROR(VLOOKUP($G267,'計算用(別紙5) 指導者'!$C:$N,J$3,0),""))</f>
        <v/>
      </c>
      <c r="K267" s="117" t="str">
        <f>IF($F267="","",IFERROR(VLOOKUP($G267,'計算用(別紙5) 指導者'!$C:$N,K$3,0),""))</f>
        <v/>
      </c>
      <c r="L267" s="116" t="str">
        <f>IF($F267="","",IFERROR(VLOOKUP($G267,'計算用(別紙5) 指導者'!$C:$N,L$3,0),""))</f>
        <v/>
      </c>
      <c r="M267" s="116" t="str">
        <f>IF($F267="","",IFERROR(VLOOKUP($G267,'計算用(別紙5) 指導者'!$C:$N,M$3,0),""))</f>
        <v/>
      </c>
      <c r="N267" s="116" t="str">
        <f>IF($F267="","",IFERROR(VLOOKUP($G267,'計算用(別紙5) 指導者'!$C:$N,N$3,0),""))</f>
        <v/>
      </c>
      <c r="O267" s="116" t="str">
        <f>IF($F267="","",IFERROR(VLOOKUP($G267,'計算用(別紙5) 指導者'!$C:$N,O$3,0),""))</f>
        <v/>
      </c>
      <c r="P267" s="116" t="str">
        <f>IF($F267="","",IFERROR(VLOOKUP($G267,'計算用(別紙5) 指導者'!$C:$N,P$3,0),""))</f>
        <v/>
      </c>
      <c r="Q267" s="116" t="str">
        <f>IF($F267="","",IFERROR(VLOOKUP($G267,'計算用(別紙5) 指導者'!$C:$N,Q$3,0),""))</f>
        <v/>
      </c>
    </row>
    <row r="268" spans="1:17" s="108" customFormat="1" ht="135" x14ac:dyDescent="0.15">
      <c r="A268" s="452">
        <f t="shared" si="27"/>
        <v>10</v>
      </c>
      <c r="B268" s="282" t="s">
        <v>803</v>
      </c>
      <c r="C268" s="149" t="str">
        <f t="shared" si="28"/>
        <v>15</v>
      </c>
      <c r="D268" s="274">
        <v>15</v>
      </c>
      <c r="E268" s="277" t="str">
        <f t="shared" si="29"/>
        <v/>
      </c>
      <c r="F268" s="116" t="str">
        <f>IFERROR($H$251&amp;"("&amp;VLOOKUP($C268,'計算用(別紙5)区分別指導者'!$C:$G,F$3,0)&amp;")","")</f>
        <v/>
      </c>
      <c r="G268" s="116" t="str">
        <f>IF($F268="","",IFERROR(VLOOKUP($C268,'計算用(別紙5)区分別指導者'!$C:$G,G$3,0),""))</f>
        <v/>
      </c>
      <c r="H268" s="116" t="str">
        <f>IF($F268="","",IFERROR(VLOOKUP($G268,'計算用(別紙5) 指導者'!$C:$N,H$3,0),""))</f>
        <v/>
      </c>
      <c r="I268" s="116" t="str">
        <f>IF($F268="","",IFERROR(VLOOKUP($G268,'計算用(別紙5) 指導者'!$C:$N,I$3,0),""))</f>
        <v/>
      </c>
      <c r="J268" s="116" t="str">
        <f>IF($F268="","",IFERROR(VLOOKUP($G268,'計算用(別紙5) 指導者'!$C:$N,J$3,0),""))</f>
        <v/>
      </c>
      <c r="K268" s="117" t="str">
        <f>IF($F268="","",IFERROR(VLOOKUP($G268,'計算用(別紙5) 指導者'!$C:$N,K$3,0),""))</f>
        <v/>
      </c>
      <c r="L268" s="116" t="str">
        <f>IF($F268="","",IFERROR(VLOOKUP($G268,'計算用(別紙5) 指導者'!$C:$N,L$3,0),""))</f>
        <v/>
      </c>
      <c r="M268" s="116" t="str">
        <f>IF($F268="","",IFERROR(VLOOKUP($G268,'計算用(別紙5) 指導者'!$C:$N,M$3,0),""))</f>
        <v/>
      </c>
      <c r="N268" s="116" t="str">
        <f>IF($F268="","",IFERROR(VLOOKUP($G268,'計算用(別紙5) 指導者'!$C:$N,N$3,0),""))</f>
        <v/>
      </c>
      <c r="O268" s="116" t="str">
        <f>IF($F268="","",IFERROR(VLOOKUP($G268,'計算用(別紙5) 指導者'!$C:$N,O$3,0),""))</f>
        <v/>
      </c>
      <c r="P268" s="116" t="str">
        <f>IF($F268="","",IFERROR(VLOOKUP($G268,'計算用(別紙5) 指導者'!$C:$N,P$3,0),""))</f>
        <v/>
      </c>
      <c r="Q268" s="116" t="str">
        <f>IF($F268="","",IFERROR(VLOOKUP($G268,'計算用(別紙5) 指導者'!$C:$N,Q$3,0),""))</f>
        <v/>
      </c>
    </row>
    <row r="269" spans="1:17" s="108" customFormat="1" ht="135" x14ac:dyDescent="0.15">
      <c r="A269" s="452">
        <f t="shared" si="27"/>
        <v>10</v>
      </c>
      <c r="B269" s="282" t="s">
        <v>803</v>
      </c>
      <c r="C269" s="149" t="str">
        <f t="shared" si="28"/>
        <v>16</v>
      </c>
      <c r="D269" s="274">
        <v>16</v>
      </c>
      <c r="E269" s="277" t="str">
        <f t="shared" si="29"/>
        <v/>
      </c>
      <c r="F269" s="116" t="str">
        <f>IFERROR($H$251&amp;"("&amp;VLOOKUP($C269,'計算用(別紙5)区分別指導者'!$C:$G,F$3,0)&amp;")","")</f>
        <v/>
      </c>
      <c r="G269" s="116" t="str">
        <f>IF($F269="","",IFERROR(VLOOKUP($C269,'計算用(別紙5)区分別指導者'!$C:$G,G$3,0),""))</f>
        <v/>
      </c>
      <c r="H269" s="116" t="str">
        <f>IF($F269="","",IFERROR(VLOOKUP($G269,'計算用(別紙5) 指導者'!$C:$N,H$3,0),""))</f>
        <v/>
      </c>
      <c r="I269" s="116" t="str">
        <f>IF($F269="","",IFERROR(VLOOKUP($G269,'計算用(別紙5) 指導者'!$C:$N,I$3,0),""))</f>
        <v/>
      </c>
      <c r="J269" s="116" t="str">
        <f>IF($F269="","",IFERROR(VLOOKUP($G269,'計算用(別紙5) 指導者'!$C:$N,J$3,0),""))</f>
        <v/>
      </c>
      <c r="K269" s="117" t="str">
        <f>IF($F269="","",IFERROR(VLOOKUP($G269,'計算用(別紙5) 指導者'!$C:$N,K$3,0),""))</f>
        <v/>
      </c>
      <c r="L269" s="116" t="str">
        <f>IF($F269="","",IFERROR(VLOOKUP($G269,'計算用(別紙5) 指導者'!$C:$N,L$3,0),""))</f>
        <v/>
      </c>
      <c r="M269" s="116" t="str">
        <f>IF($F269="","",IFERROR(VLOOKUP($G269,'計算用(別紙5) 指導者'!$C:$N,M$3,0),""))</f>
        <v/>
      </c>
      <c r="N269" s="116" t="str">
        <f>IF($F269="","",IFERROR(VLOOKUP($G269,'計算用(別紙5) 指導者'!$C:$N,N$3,0),""))</f>
        <v/>
      </c>
      <c r="O269" s="116" t="str">
        <f>IF($F269="","",IFERROR(VLOOKUP($G269,'計算用(別紙5) 指導者'!$C:$N,O$3,0),""))</f>
        <v/>
      </c>
      <c r="P269" s="116" t="str">
        <f>IF($F269="","",IFERROR(VLOOKUP($G269,'計算用(別紙5) 指導者'!$C:$N,P$3,0),""))</f>
        <v/>
      </c>
      <c r="Q269" s="116" t="str">
        <f>IF($F269="","",IFERROR(VLOOKUP($G269,'計算用(別紙5) 指導者'!$C:$N,Q$3,0),""))</f>
        <v/>
      </c>
    </row>
    <row r="270" spans="1:17" s="108" customFormat="1" ht="135" x14ac:dyDescent="0.15">
      <c r="A270" s="452">
        <f t="shared" si="27"/>
        <v>10</v>
      </c>
      <c r="B270" s="282" t="s">
        <v>803</v>
      </c>
      <c r="C270" s="149" t="str">
        <f t="shared" si="28"/>
        <v>17</v>
      </c>
      <c r="D270" s="274">
        <v>17</v>
      </c>
      <c r="E270" s="277" t="str">
        <f t="shared" si="29"/>
        <v/>
      </c>
      <c r="F270" s="116" t="str">
        <f>IFERROR($H$251&amp;"("&amp;VLOOKUP($C270,'計算用(別紙5)区分別指導者'!$C:$G,F$3,0)&amp;")","")</f>
        <v/>
      </c>
      <c r="G270" s="116" t="str">
        <f>IF($F270="","",IFERROR(VLOOKUP($C270,'計算用(別紙5)区分別指導者'!$C:$G,G$3,0),""))</f>
        <v/>
      </c>
      <c r="H270" s="116" t="str">
        <f>IF($F270="","",IFERROR(VLOOKUP($G270,'計算用(別紙5) 指導者'!$C:$N,H$3,0),""))</f>
        <v/>
      </c>
      <c r="I270" s="116" t="str">
        <f>IF($F270="","",IFERROR(VLOOKUP($G270,'計算用(別紙5) 指導者'!$C:$N,I$3,0),""))</f>
        <v/>
      </c>
      <c r="J270" s="116" t="str">
        <f>IF($F270="","",IFERROR(VLOOKUP($G270,'計算用(別紙5) 指導者'!$C:$N,J$3,0),""))</f>
        <v/>
      </c>
      <c r="K270" s="117" t="str">
        <f>IF($F270="","",IFERROR(VLOOKUP($G270,'計算用(別紙5) 指導者'!$C:$N,K$3,0),""))</f>
        <v/>
      </c>
      <c r="L270" s="116" t="str">
        <f>IF($F270="","",IFERROR(VLOOKUP($G270,'計算用(別紙5) 指導者'!$C:$N,L$3,0),""))</f>
        <v/>
      </c>
      <c r="M270" s="116" t="str">
        <f>IF($F270="","",IFERROR(VLOOKUP($G270,'計算用(別紙5) 指導者'!$C:$N,M$3,0),""))</f>
        <v/>
      </c>
      <c r="N270" s="116" t="str">
        <f>IF($F270="","",IFERROR(VLOOKUP($G270,'計算用(別紙5) 指導者'!$C:$N,N$3,0),""))</f>
        <v/>
      </c>
      <c r="O270" s="116" t="str">
        <f>IF($F270="","",IFERROR(VLOOKUP($G270,'計算用(別紙5) 指導者'!$C:$N,O$3,0),""))</f>
        <v/>
      </c>
      <c r="P270" s="116" t="str">
        <f>IF($F270="","",IFERROR(VLOOKUP($G270,'計算用(別紙5) 指導者'!$C:$N,P$3,0),""))</f>
        <v/>
      </c>
      <c r="Q270" s="116" t="str">
        <f>IF($F270="","",IFERROR(VLOOKUP($G270,'計算用(別紙5) 指導者'!$C:$N,Q$3,0),""))</f>
        <v/>
      </c>
    </row>
    <row r="271" spans="1:17" s="108" customFormat="1" ht="135" x14ac:dyDescent="0.15">
      <c r="A271" s="452">
        <f t="shared" si="27"/>
        <v>10</v>
      </c>
      <c r="B271" s="282" t="s">
        <v>803</v>
      </c>
      <c r="C271" s="149" t="str">
        <f t="shared" si="28"/>
        <v>18</v>
      </c>
      <c r="D271" s="274">
        <v>18</v>
      </c>
      <c r="E271" s="277" t="str">
        <f t="shared" si="29"/>
        <v/>
      </c>
      <c r="F271" s="116" t="str">
        <f>IFERROR($H$251&amp;"("&amp;VLOOKUP($C271,'計算用(別紙5)区分別指導者'!$C:$G,F$3,0)&amp;")","")</f>
        <v/>
      </c>
      <c r="G271" s="116" t="str">
        <f>IF($F271="","",IFERROR(VLOOKUP($C271,'計算用(別紙5)区分別指導者'!$C:$G,G$3,0),""))</f>
        <v/>
      </c>
      <c r="H271" s="116" t="str">
        <f>IF($F271="","",IFERROR(VLOOKUP($G271,'計算用(別紙5) 指導者'!$C:$N,H$3,0),""))</f>
        <v/>
      </c>
      <c r="I271" s="116" t="str">
        <f>IF($F271="","",IFERROR(VLOOKUP($G271,'計算用(別紙5) 指導者'!$C:$N,I$3,0),""))</f>
        <v/>
      </c>
      <c r="J271" s="116" t="str">
        <f>IF($F271="","",IFERROR(VLOOKUP($G271,'計算用(別紙5) 指導者'!$C:$N,J$3,0),""))</f>
        <v/>
      </c>
      <c r="K271" s="117" t="str">
        <f>IF($F271="","",IFERROR(VLOOKUP($G271,'計算用(別紙5) 指導者'!$C:$N,K$3,0),""))</f>
        <v/>
      </c>
      <c r="L271" s="116" t="str">
        <f>IF($F271="","",IFERROR(VLOOKUP($G271,'計算用(別紙5) 指導者'!$C:$N,L$3,0),""))</f>
        <v/>
      </c>
      <c r="M271" s="116" t="str">
        <f>IF($F271="","",IFERROR(VLOOKUP($G271,'計算用(別紙5) 指導者'!$C:$N,M$3,0),""))</f>
        <v/>
      </c>
      <c r="N271" s="116" t="str">
        <f>IF($F271="","",IFERROR(VLOOKUP($G271,'計算用(別紙5) 指導者'!$C:$N,N$3,0),""))</f>
        <v/>
      </c>
      <c r="O271" s="116" t="str">
        <f>IF($F271="","",IFERROR(VLOOKUP($G271,'計算用(別紙5) 指導者'!$C:$N,O$3,0),""))</f>
        <v/>
      </c>
      <c r="P271" s="116" t="str">
        <f>IF($F271="","",IFERROR(VLOOKUP($G271,'計算用(別紙5) 指導者'!$C:$N,P$3,0),""))</f>
        <v/>
      </c>
      <c r="Q271" s="116" t="str">
        <f>IF($F271="","",IFERROR(VLOOKUP($G271,'計算用(別紙5) 指導者'!$C:$N,Q$3,0),""))</f>
        <v/>
      </c>
    </row>
    <row r="272" spans="1:17" s="108" customFormat="1" ht="135" x14ac:dyDescent="0.15">
      <c r="A272" s="452">
        <f t="shared" si="27"/>
        <v>10</v>
      </c>
      <c r="B272" s="282" t="s">
        <v>803</v>
      </c>
      <c r="C272" s="149" t="str">
        <f t="shared" si="28"/>
        <v>19</v>
      </c>
      <c r="D272" s="274">
        <v>19</v>
      </c>
      <c r="E272" s="277" t="str">
        <f t="shared" si="29"/>
        <v/>
      </c>
      <c r="F272" s="116" t="str">
        <f>IFERROR($H$251&amp;"("&amp;VLOOKUP($C272,'計算用(別紙5)区分別指導者'!$C:$G,F$3,0)&amp;")","")</f>
        <v/>
      </c>
      <c r="G272" s="116" t="str">
        <f>IF($F272="","",IFERROR(VLOOKUP($C272,'計算用(別紙5)区分別指導者'!$C:$G,G$3,0),""))</f>
        <v/>
      </c>
      <c r="H272" s="116" t="str">
        <f>IF($F272="","",IFERROR(VLOOKUP($G272,'計算用(別紙5) 指導者'!$C:$N,H$3,0),""))</f>
        <v/>
      </c>
      <c r="I272" s="116" t="str">
        <f>IF($F272="","",IFERROR(VLOOKUP($G272,'計算用(別紙5) 指導者'!$C:$N,I$3,0),""))</f>
        <v/>
      </c>
      <c r="J272" s="116" t="str">
        <f>IF($F272="","",IFERROR(VLOOKUP($G272,'計算用(別紙5) 指導者'!$C:$N,J$3,0),""))</f>
        <v/>
      </c>
      <c r="K272" s="117" t="str">
        <f>IF($F272="","",IFERROR(VLOOKUP($G272,'計算用(別紙5) 指導者'!$C:$N,K$3,0),""))</f>
        <v/>
      </c>
      <c r="L272" s="116" t="str">
        <f>IF($F272="","",IFERROR(VLOOKUP($G272,'計算用(別紙5) 指導者'!$C:$N,L$3,0),""))</f>
        <v/>
      </c>
      <c r="M272" s="116" t="str">
        <f>IF($F272="","",IFERROR(VLOOKUP($G272,'計算用(別紙5) 指導者'!$C:$N,M$3,0),""))</f>
        <v/>
      </c>
      <c r="N272" s="116" t="str">
        <f>IF($F272="","",IFERROR(VLOOKUP($G272,'計算用(別紙5) 指導者'!$C:$N,N$3,0),""))</f>
        <v/>
      </c>
      <c r="O272" s="116" t="str">
        <f>IF($F272="","",IFERROR(VLOOKUP($G272,'計算用(別紙5) 指導者'!$C:$N,O$3,0),""))</f>
        <v/>
      </c>
      <c r="P272" s="116" t="str">
        <f>IF($F272="","",IFERROR(VLOOKUP($G272,'計算用(別紙5) 指導者'!$C:$N,P$3,0),""))</f>
        <v/>
      </c>
      <c r="Q272" s="116" t="str">
        <f>IF($F272="","",IFERROR(VLOOKUP($G272,'計算用(別紙5) 指導者'!$C:$N,Q$3,0),""))</f>
        <v/>
      </c>
    </row>
    <row r="273" spans="1:17" s="108" customFormat="1" ht="135" x14ac:dyDescent="0.15">
      <c r="A273" s="452">
        <f t="shared" si="27"/>
        <v>10</v>
      </c>
      <c r="B273" s="282" t="s">
        <v>803</v>
      </c>
      <c r="C273" s="149" t="str">
        <f t="shared" si="28"/>
        <v>20</v>
      </c>
      <c r="D273" s="274">
        <v>20</v>
      </c>
      <c r="E273" s="277" t="str">
        <f t="shared" si="29"/>
        <v/>
      </c>
      <c r="F273" s="116" t="str">
        <f>IFERROR($H$251&amp;"("&amp;VLOOKUP($C273,'計算用(別紙5)区分別指導者'!$C:$G,F$3,0)&amp;")","")</f>
        <v/>
      </c>
      <c r="G273" s="116" t="str">
        <f>IF($F273="","",IFERROR(VLOOKUP($C273,'計算用(別紙5)区分別指導者'!$C:$G,G$3,0),""))</f>
        <v/>
      </c>
      <c r="H273" s="116" t="str">
        <f>IF($F273="","",IFERROR(VLOOKUP($G273,'計算用(別紙5) 指導者'!$C:$N,H$3,0),""))</f>
        <v/>
      </c>
      <c r="I273" s="116" t="str">
        <f>IF($F273="","",IFERROR(VLOOKUP($G273,'計算用(別紙5) 指導者'!$C:$N,I$3,0),""))</f>
        <v/>
      </c>
      <c r="J273" s="116" t="str">
        <f>IF($F273="","",IFERROR(VLOOKUP($G273,'計算用(別紙5) 指導者'!$C:$N,J$3,0),""))</f>
        <v/>
      </c>
      <c r="K273" s="117" t="str">
        <f>IF($F273="","",IFERROR(VLOOKUP($G273,'計算用(別紙5) 指導者'!$C:$N,K$3,0),""))</f>
        <v/>
      </c>
      <c r="L273" s="116" t="str">
        <f>IF($F273="","",IFERROR(VLOOKUP($G273,'計算用(別紙5) 指導者'!$C:$N,L$3,0),""))</f>
        <v/>
      </c>
      <c r="M273" s="116" t="str">
        <f>IF($F273="","",IFERROR(VLOOKUP($G273,'計算用(別紙5) 指導者'!$C:$N,M$3,0),""))</f>
        <v/>
      </c>
      <c r="N273" s="116" t="str">
        <f>IF($F273="","",IFERROR(VLOOKUP($G273,'計算用(別紙5) 指導者'!$C:$N,N$3,0),""))</f>
        <v/>
      </c>
      <c r="O273" s="116" t="str">
        <f>IF($F273="","",IFERROR(VLOOKUP($G273,'計算用(別紙5) 指導者'!$C:$N,O$3,0),""))</f>
        <v/>
      </c>
      <c r="P273" s="116" t="str">
        <f>IF($F273="","",IFERROR(VLOOKUP($G273,'計算用(別紙5) 指導者'!$C:$N,P$3,0),""))</f>
        <v/>
      </c>
      <c r="Q273" s="116" t="str">
        <f>IF($F273="","",IFERROR(VLOOKUP($G273,'計算用(別紙5) 指導者'!$C:$N,Q$3,0),""))</f>
        <v/>
      </c>
    </row>
    <row r="274" spans="1:17" s="267" customFormat="1" ht="18.75" x14ac:dyDescent="0.15">
      <c r="A274" s="449">
        <v>11</v>
      </c>
      <c r="C274" s="268"/>
      <c r="D274" s="274"/>
      <c r="E274" s="133"/>
      <c r="K274" s="290"/>
      <c r="P274" s="895">
        <f>'【入力】別紙2-2'!$E$8</f>
        <v>0</v>
      </c>
      <c r="Q274" s="895"/>
    </row>
    <row r="275" spans="1:17" s="285" customFormat="1" ht="18.75" x14ac:dyDescent="0.2">
      <c r="A275" s="450">
        <f>A274</f>
        <v>11</v>
      </c>
      <c r="B275" s="281"/>
      <c r="C275" s="283"/>
      <c r="D275" s="284"/>
      <c r="E275" s="896" t="s">
        <v>463</v>
      </c>
      <c r="F275" s="896"/>
      <c r="G275" s="896"/>
      <c r="H275" s="896"/>
      <c r="I275" s="896"/>
      <c r="J275" s="896"/>
      <c r="K275" s="896"/>
      <c r="L275" s="896"/>
      <c r="M275" s="896"/>
      <c r="N275" s="896"/>
      <c r="O275" s="897"/>
      <c r="P275" s="897"/>
      <c r="Q275" s="897"/>
    </row>
    <row r="276" spans="1:17" s="48" customFormat="1" ht="18.75" x14ac:dyDescent="0.2">
      <c r="A276" s="451">
        <f>A275</f>
        <v>11</v>
      </c>
      <c r="B276" s="271"/>
      <c r="C276" s="147"/>
      <c r="D276" s="275"/>
      <c r="E276" s="896"/>
      <c r="F276" s="896"/>
      <c r="G276" s="896"/>
      <c r="H276" s="896"/>
      <c r="I276" s="896"/>
      <c r="J276" s="896"/>
      <c r="K276" s="896"/>
      <c r="L276" s="896"/>
      <c r="M276" s="896"/>
      <c r="N276" s="896"/>
      <c r="O276" s="898" t="s">
        <v>243</v>
      </c>
      <c r="P276" s="898"/>
      <c r="Q276" s="898"/>
    </row>
    <row r="277" spans="1:17" s="48" customFormat="1" ht="18.75" x14ac:dyDescent="0.15">
      <c r="A277" s="451">
        <f t="shared" ref="A277:A300" si="30">A276</f>
        <v>11</v>
      </c>
      <c r="B277" s="271"/>
      <c r="C277" s="147"/>
      <c r="D277" s="275"/>
      <c r="E277" s="275"/>
      <c r="F277" s="113"/>
      <c r="G277" s="113"/>
      <c r="H277" s="113"/>
      <c r="I277" s="113"/>
      <c r="J277" s="113"/>
      <c r="K277" s="114"/>
      <c r="L277" s="113"/>
      <c r="M277" s="113"/>
      <c r="N277" s="113"/>
      <c r="O277" s="113"/>
      <c r="P277" s="113"/>
      <c r="Q277" s="269"/>
    </row>
    <row r="278" spans="1:17" s="48" customFormat="1" ht="18.75" x14ac:dyDescent="0.2">
      <c r="A278" s="451">
        <f t="shared" si="30"/>
        <v>11</v>
      </c>
      <c r="B278" s="271"/>
      <c r="C278" s="147"/>
      <c r="D278" s="275"/>
      <c r="E278" s="892" t="s">
        <v>464</v>
      </c>
      <c r="F278" s="892"/>
      <c r="G278" s="892"/>
      <c r="H278" s="893" t="str">
        <f>IF(IFERROR(VLOOKUP($A275,'計算用(別紙2-2)区分'!$A:$E,4,0),"")="","",VLOOKUP($A275,'計算用(別紙2-2)区分'!$A:$E,4,0))</f>
        <v/>
      </c>
      <c r="I278" s="893"/>
      <c r="J278" s="893"/>
      <c r="K278" s="893"/>
      <c r="L278" s="893"/>
      <c r="M278" s="893"/>
      <c r="N278" s="893"/>
      <c r="O278" s="270"/>
      <c r="P278" s="270"/>
      <c r="Q278" s="270"/>
    </row>
    <row r="279" spans="1:17" s="48" customFormat="1" ht="18.75" x14ac:dyDescent="0.15">
      <c r="A279" s="451">
        <f t="shared" si="30"/>
        <v>11</v>
      </c>
      <c r="B279" s="271"/>
      <c r="C279" s="147"/>
      <c r="D279" s="275"/>
      <c r="E279" s="275"/>
      <c r="F279" s="894"/>
      <c r="G279" s="894"/>
      <c r="H279" s="894"/>
      <c r="I279" s="894"/>
      <c r="J279" s="894"/>
      <c r="K279" s="894"/>
      <c r="L279" s="894"/>
      <c r="M279" s="894"/>
      <c r="N279" s="894"/>
      <c r="O279" s="280"/>
      <c r="P279" s="280"/>
      <c r="Q279" s="280"/>
    </row>
    <row r="280" spans="1:17" s="42" customFormat="1" ht="57" x14ac:dyDescent="0.15">
      <c r="A280" s="451">
        <f t="shared" si="30"/>
        <v>11</v>
      </c>
      <c r="B280" s="271"/>
      <c r="C280" s="148"/>
      <c r="D280" s="276"/>
      <c r="E280" s="278"/>
      <c r="F280" s="115" t="s">
        <v>488</v>
      </c>
      <c r="G280" s="115" t="s">
        <v>465</v>
      </c>
      <c r="H280" s="115" t="s">
        <v>466</v>
      </c>
      <c r="I280" s="115" t="s">
        <v>484</v>
      </c>
      <c r="J280" s="115" t="s">
        <v>467</v>
      </c>
      <c r="K280" s="115" t="s">
        <v>468</v>
      </c>
      <c r="L280" s="115" t="s">
        <v>485</v>
      </c>
      <c r="M280" s="115" t="s">
        <v>486</v>
      </c>
      <c r="N280" s="115" t="s">
        <v>487</v>
      </c>
      <c r="O280" s="115" t="s">
        <v>742</v>
      </c>
      <c r="P280" s="115" t="s">
        <v>469</v>
      </c>
      <c r="Q280" s="115" t="s">
        <v>470</v>
      </c>
    </row>
    <row r="281" spans="1:17" s="108" customFormat="1" ht="135" x14ac:dyDescent="0.15">
      <c r="A281" s="452">
        <f t="shared" si="30"/>
        <v>11</v>
      </c>
      <c r="B281" s="282" t="s">
        <v>803</v>
      </c>
      <c r="C281" s="149" t="str">
        <f>$H$278&amp;D281</f>
        <v>1</v>
      </c>
      <c r="D281" s="274">
        <v>1</v>
      </c>
      <c r="E281" s="277" t="str">
        <f>IF(F281&lt;&gt;"",D281,"")</f>
        <v/>
      </c>
      <c r="F281" s="116" t="str">
        <f>IFERROR($H$278&amp;"("&amp;VLOOKUP($C281,'計算用(別紙5)区分別指導者'!$C:$G,F$3,0)&amp;")","")</f>
        <v/>
      </c>
      <c r="G281" s="116" t="str">
        <f>IF($F281="","",IFERROR(VLOOKUP($C281,'計算用(別紙5)区分別指導者'!$C:$G,G$3,0),""))</f>
        <v/>
      </c>
      <c r="H281" s="116" t="str">
        <f>IF($F281="","",IFERROR(VLOOKUP($G281,'計算用(別紙5) 指導者'!$C:$N,H$3,0),""))</f>
        <v/>
      </c>
      <c r="I281" s="116" t="str">
        <f>IF($F281="","",IFERROR(VLOOKUP($G281,'計算用(別紙5) 指導者'!$C:$N,I$3,0),""))</f>
        <v/>
      </c>
      <c r="J281" s="116" t="str">
        <f>IF($F281="","",IFERROR(VLOOKUP($G281,'計算用(別紙5) 指導者'!$C:$N,J$3,0),""))</f>
        <v/>
      </c>
      <c r="K281" s="117" t="str">
        <f>IF($F281="","",IFERROR(VLOOKUP($G281,'計算用(別紙5) 指導者'!$C:$N,K$3,0),""))</f>
        <v/>
      </c>
      <c r="L281" s="116" t="str">
        <f>IF($F281="","",IFERROR(VLOOKUP($G281,'計算用(別紙5) 指導者'!$C:$N,L$3,0),""))</f>
        <v/>
      </c>
      <c r="M281" s="116" t="str">
        <f>IF($F281="","",IFERROR(VLOOKUP($G281,'計算用(別紙5) 指導者'!$C:$N,M$3,0),""))</f>
        <v/>
      </c>
      <c r="N281" s="116" t="str">
        <f>IF($F281="","",IFERROR(VLOOKUP($G281,'計算用(別紙5) 指導者'!$C:$N,N$3,0),""))</f>
        <v/>
      </c>
      <c r="O281" s="116" t="str">
        <f>IF($F281="","",IFERROR(VLOOKUP($G281,'計算用(別紙5) 指導者'!$C:$N,O$3,0),""))</f>
        <v/>
      </c>
      <c r="P281" s="116" t="str">
        <f>IF($F281="","",IFERROR(VLOOKUP($G281,'計算用(別紙5) 指導者'!$C:$N,P$3,0),""))</f>
        <v/>
      </c>
      <c r="Q281" s="116" t="str">
        <f>IF($F281="","",IFERROR(VLOOKUP($G281,'計算用(別紙5) 指導者'!$C:$N,Q$3,0),""))</f>
        <v/>
      </c>
    </row>
    <row r="282" spans="1:17" s="108" customFormat="1" ht="135" x14ac:dyDescent="0.15">
      <c r="A282" s="452">
        <f t="shared" si="30"/>
        <v>11</v>
      </c>
      <c r="B282" s="282" t="s">
        <v>803</v>
      </c>
      <c r="C282" s="149" t="str">
        <f t="shared" ref="C282:C300" si="31">$H$278&amp;D282</f>
        <v>2</v>
      </c>
      <c r="D282" s="274">
        <v>2</v>
      </c>
      <c r="E282" s="277" t="str">
        <f t="shared" ref="E282:E300" si="32">IF(F282&lt;&gt;"",D282,"")</f>
        <v/>
      </c>
      <c r="F282" s="116" t="str">
        <f>IFERROR($H$278&amp;"("&amp;VLOOKUP($C282,'計算用(別紙5)区分別指導者'!$C:$G,F$3,0)&amp;")","")</f>
        <v/>
      </c>
      <c r="G282" s="116" t="str">
        <f>IF($F282="","",IFERROR(VLOOKUP($C282,'計算用(別紙5)区分別指導者'!$C:$G,G$3,0),""))</f>
        <v/>
      </c>
      <c r="H282" s="116" t="str">
        <f>IF($F282="","",IFERROR(VLOOKUP($G282,'計算用(別紙5) 指導者'!$C:$N,H$3,0),""))</f>
        <v/>
      </c>
      <c r="I282" s="116" t="str">
        <f>IF($F282="","",IFERROR(VLOOKUP($G282,'計算用(別紙5) 指導者'!$C:$N,I$3,0),""))</f>
        <v/>
      </c>
      <c r="J282" s="116" t="str">
        <f>IF($F282="","",IFERROR(VLOOKUP($G282,'計算用(別紙5) 指導者'!$C:$N,J$3,0),""))</f>
        <v/>
      </c>
      <c r="K282" s="117" t="str">
        <f>IF($F282="","",IFERROR(VLOOKUP($G282,'計算用(別紙5) 指導者'!$C:$N,K$3,0),""))</f>
        <v/>
      </c>
      <c r="L282" s="116" t="str">
        <f>IF($F282="","",IFERROR(VLOOKUP($G282,'計算用(別紙5) 指導者'!$C:$N,L$3,0),""))</f>
        <v/>
      </c>
      <c r="M282" s="116" t="str">
        <f>IF($F282="","",IFERROR(VLOOKUP($G282,'計算用(別紙5) 指導者'!$C:$N,M$3,0),""))</f>
        <v/>
      </c>
      <c r="N282" s="116" t="str">
        <f>IF($F282="","",IFERROR(VLOOKUP($G282,'計算用(別紙5) 指導者'!$C:$N,N$3,0),""))</f>
        <v/>
      </c>
      <c r="O282" s="116" t="str">
        <f>IF($F282="","",IFERROR(VLOOKUP($G282,'計算用(別紙5) 指導者'!$C:$N,O$3,0),""))</f>
        <v/>
      </c>
      <c r="P282" s="116" t="str">
        <f>IF($F282="","",IFERROR(VLOOKUP($G282,'計算用(別紙5) 指導者'!$C:$N,P$3,0),""))</f>
        <v/>
      </c>
      <c r="Q282" s="116" t="str">
        <f>IF($F282="","",IFERROR(VLOOKUP($G282,'計算用(別紙5) 指導者'!$C:$N,Q$3,0),""))</f>
        <v/>
      </c>
    </row>
    <row r="283" spans="1:17" s="108" customFormat="1" ht="135" x14ac:dyDescent="0.15">
      <c r="A283" s="452">
        <f t="shared" si="30"/>
        <v>11</v>
      </c>
      <c r="B283" s="282" t="s">
        <v>803</v>
      </c>
      <c r="C283" s="149" t="str">
        <f t="shared" si="31"/>
        <v>3</v>
      </c>
      <c r="D283" s="274">
        <v>3</v>
      </c>
      <c r="E283" s="277" t="str">
        <f t="shared" si="32"/>
        <v/>
      </c>
      <c r="F283" s="116" t="str">
        <f>IFERROR($H$278&amp;"("&amp;VLOOKUP($C283,'計算用(別紙5)区分別指導者'!$C:$G,F$3,0)&amp;")","")</f>
        <v/>
      </c>
      <c r="G283" s="116" t="str">
        <f>IF($F283="","",IFERROR(VLOOKUP($C283,'計算用(別紙5)区分別指導者'!$C:$G,G$3,0),""))</f>
        <v/>
      </c>
      <c r="H283" s="116" t="str">
        <f>IF($F283="","",IFERROR(VLOOKUP($G283,'計算用(別紙5) 指導者'!$C:$N,H$3,0),""))</f>
        <v/>
      </c>
      <c r="I283" s="116" t="str">
        <f>IF($F283="","",IFERROR(VLOOKUP($G283,'計算用(別紙5) 指導者'!$C:$N,I$3,0),""))</f>
        <v/>
      </c>
      <c r="J283" s="116" t="str">
        <f>IF($F283="","",IFERROR(VLOOKUP($G283,'計算用(別紙5) 指導者'!$C:$N,J$3,0),""))</f>
        <v/>
      </c>
      <c r="K283" s="117" t="str">
        <f>IF($F283="","",IFERROR(VLOOKUP($G283,'計算用(別紙5) 指導者'!$C:$N,K$3,0),""))</f>
        <v/>
      </c>
      <c r="L283" s="116" t="str">
        <f>IF($F283="","",IFERROR(VLOOKUP($G283,'計算用(別紙5) 指導者'!$C:$N,L$3,0),""))</f>
        <v/>
      </c>
      <c r="M283" s="116" t="str">
        <f>IF($F283="","",IFERROR(VLOOKUP($G283,'計算用(別紙5) 指導者'!$C:$N,M$3,0),""))</f>
        <v/>
      </c>
      <c r="N283" s="116" t="str">
        <f>IF($F283="","",IFERROR(VLOOKUP($G283,'計算用(別紙5) 指導者'!$C:$N,N$3,0),""))</f>
        <v/>
      </c>
      <c r="O283" s="116" t="str">
        <f>IF($F283="","",IFERROR(VLOOKUP($G283,'計算用(別紙5) 指導者'!$C:$N,O$3,0),""))</f>
        <v/>
      </c>
      <c r="P283" s="116" t="str">
        <f>IF($F283="","",IFERROR(VLOOKUP($G283,'計算用(別紙5) 指導者'!$C:$N,P$3,0),""))</f>
        <v/>
      </c>
      <c r="Q283" s="116" t="str">
        <f>IF($F283="","",IFERROR(VLOOKUP($G283,'計算用(別紙5) 指導者'!$C:$N,Q$3,0),""))</f>
        <v/>
      </c>
    </row>
    <row r="284" spans="1:17" s="108" customFormat="1" ht="135" x14ac:dyDescent="0.15">
      <c r="A284" s="452">
        <f t="shared" si="30"/>
        <v>11</v>
      </c>
      <c r="B284" s="282" t="s">
        <v>803</v>
      </c>
      <c r="C284" s="149" t="str">
        <f t="shared" si="31"/>
        <v>4</v>
      </c>
      <c r="D284" s="274">
        <v>4</v>
      </c>
      <c r="E284" s="277" t="str">
        <f t="shared" si="32"/>
        <v/>
      </c>
      <c r="F284" s="116" t="str">
        <f>IFERROR($H$278&amp;"("&amp;VLOOKUP($C284,'計算用(別紙5)区分別指導者'!$C:$G,F$3,0)&amp;")","")</f>
        <v/>
      </c>
      <c r="G284" s="116" t="str">
        <f>IF($F284="","",IFERROR(VLOOKUP($C284,'計算用(別紙5)区分別指導者'!$C:$G,G$3,0),""))</f>
        <v/>
      </c>
      <c r="H284" s="116" t="str">
        <f>IF($F284="","",IFERROR(VLOOKUP($G284,'計算用(別紙5) 指導者'!$C:$N,H$3,0),""))</f>
        <v/>
      </c>
      <c r="I284" s="116" t="str">
        <f>IF($F284="","",IFERROR(VLOOKUP($G284,'計算用(別紙5) 指導者'!$C:$N,I$3,0),""))</f>
        <v/>
      </c>
      <c r="J284" s="116" t="str">
        <f>IF($F284="","",IFERROR(VLOOKUP($G284,'計算用(別紙5) 指導者'!$C:$N,J$3,0),""))</f>
        <v/>
      </c>
      <c r="K284" s="117" t="str">
        <f>IF($F284="","",IFERROR(VLOOKUP($G284,'計算用(別紙5) 指導者'!$C:$N,K$3,0),""))</f>
        <v/>
      </c>
      <c r="L284" s="116" t="str">
        <f>IF($F284="","",IFERROR(VLOOKUP($G284,'計算用(別紙5) 指導者'!$C:$N,L$3,0),""))</f>
        <v/>
      </c>
      <c r="M284" s="116" t="str">
        <f>IF($F284="","",IFERROR(VLOOKUP($G284,'計算用(別紙5) 指導者'!$C:$N,M$3,0),""))</f>
        <v/>
      </c>
      <c r="N284" s="116" t="str">
        <f>IF($F284="","",IFERROR(VLOOKUP($G284,'計算用(別紙5) 指導者'!$C:$N,N$3,0),""))</f>
        <v/>
      </c>
      <c r="O284" s="116" t="str">
        <f>IF($F284="","",IFERROR(VLOOKUP($G284,'計算用(別紙5) 指導者'!$C:$N,O$3,0),""))</f>
        <v/>
      </c>
      <c r="P284" s="116" t="str">
        <f>IF($F284="","",IFERROR(VLOOKUP($G284,'計算用(別紙5) 指導者'!$C:$N,P$3,0),""))</f>
        <v/>
      </c>
      <c r="Q284" s="116" t="str">
        <f>IF($F284="","",IFERROR(VLOOKUP($G284,'計算用(別紙5) 指導者'!$C:$N,Q$3,0),""))</f>
        <v/>
      </c>
    </row>
    <row r="285" spans="1:17" s="108" customFormat="1" ht="135" x14ac:dyDescent="0.15">
      <c r="A285" s="452">
        <f t="shared" si="30"/>
        <v>11</v>
      </c>
      <c r="B285" s="282" t="s">
        <v>803</v>
      </c>
      <c r="C285" s="149" t="str">
        <f t="shared" si="31"/>
        <v>5</v>
      </c>
      <c r="D285" s="274">
        <v>5</v>
      </c>
      <c r="E285" s="277" t="str">
        <f t="shared" si="32"/>
        <v/>
      </c>
      <c r="F285" s="116" t="str">
        <f>IFERROR($H$278&amp;"("&amp;VLOOKUP($C285,'計算用(別紙5)区分別指導者'!$C:$G,F$3,0)&amp;")","")</f>
        <v/>
      </c>
      <c r="G285" s="116" t="str">
        <f>IF($F285="","",IFERROR(VLOOKUP($C285,'計算用(別紙5)区分別指導者'!$C:$G,G$3,0),""))</f>
        <v/>
      </c>
      <c r="H285" s="116" t="str">
        <f>IF($F285="","",IFERROR(VLOOKUP($G285,'計算用(別紙5) 指導者'!$C:$N,H$3,0),""))</f>
        <v/>
      </c>
      <c r="I285" s="116" t="str">
        <f>IF($F285="","",IFERROR(VLOOKUP($G285,'計算用(別紙5) 指導者'!$C:$N,I$3,0),""))</f>
        <v/>
      </c>
      <c r="J285" s="116" t="str">
        <f>IF($F285="","",IFERROR(VLOOKUP($G285,'計算用(別紙5) 指導者'!$C:$N,J$3,0),""))</f>
        <v/>
      </c>
      <c r="K285" s="117" t="str">
        <f>IF($F285="","",IFERROR(VLOOKUP($G285,'計算用(別紙5) 指導者'!$C:$N,K$3,0),""))</f>
        <v/>
      </c>
      <c r="L285" s="116" t="str">
        <f>IF($F285="","",IFERROR(VLOOKUP($G285,'計算用(別紙5) 指導者'!$C:$N,L$3,0),""))</f>
        <v/>
      </c>
      <c r="M285" s="116" t="str">
        <f>IF($F285="","",IFERROR(VLOOKUP($G285,'計算用(別紙5) 指導者'!$C:$N,M$3,0),""))</f>
        <v/>
      </c>
      <c r="N285" s="116" t="str">
        <f>IF($F285="","",IFERROR(VLOOKUP($G285,'計算用(別紙5) 指導者'!$C:$N,N$3,0),""))</f>
        <v/>
      </c>
      <c r="O285" s="116" t="str">
        <f>IF($F285="","",IFERROR(VLOOKUP($G285,'計算用(別紙5) 指導者'!$C:$N,O$3,0),""))</f>
        <v/>
      </c>
      <c r="P285" s="116" t="str">
        <f>IF($F285="","",IFERROR(VLOOKUP($G285,'計算用(別紙5) 指導者'!$C:$N,P$3,0),""))</f>
        <v/>
      </c>
      <c r="Q285" s="116" t="str">
        <f>IF($F285="","",IFERROR(VLOOKUP($G285,'計算用(別紙5) 指導者'!$C:$N,Q$3,0),""))</f>
        <v/>
      </c>
    </row>
    <row r="286" spans="1:17" s="108" customFormat="1" ht="135" x14ac:dyDescent="0.15">
      <c r="A286" s="452">
        <f t="shared" si="30"/>
        <v>11</v>
      </c>
      <c r="B286" s="282" t="s">
        <v>803</v>
      </c>
      <c r="C286" s="149" t="str">
        <f t="shared" si="31"/>
        <v>6</v>
      </c>
      <c r="D286" s="274">
        <v>6</v>
      </c>
      <c r="E286" s="277" t="str">
        <f t="shared" si="32"/>
        <v/>
      </c>
      <c r="F286" s="116" t="str">
        <f>IFERROR($H$278&amp;"("&amp;VLOOKUP($C286,'計算用(別紙5)区分別指導者'!$C:$G,F$3,0)&amp;")","")</f>
        <v/>
      </c>
      <c r="G286" s="116" t="str">
        <f>IF($F286="","",IFERROR(VLOOKUP($C286,'計算用(別紙5)区分別指導者'!$C:$G,G$3,0),""))</f>
        <v/>
      </c>
      <c r="H286" s="116" t="str">
        <f>IF($F286="","",IFERROR(VLOOKUP($G286,'計算用(別紙5) 指導者'!$C:$N,H$3,0),""))</f>
        <v/>
      </c>
      <c r="I286" s="116" t="str">
        <f>IF($F286="","",IFERROR(VLOOKUP($G286,'計算用(別紙5) 指導者'!$C:$N,I$3,0),""))</f>
        <v/>
      </c>
      <c r="J286" s="116" t="str">
        <f>IF($F286="","",IFERROR(VLOOKUP($G286,'計算用(別紙5) 指導者'!$C:$N,J$3,0),""))</f>
        <v/>
      </c>
      <c r="K286" s="117" t="str">
        <f>IF($F286="","",IFERROR(VLOOKUP($G286,'計算用(別紙5) 指導者'!$C:$N,K$3,0),""))</f>
        <v/>
      </c>
      <c r="L286" s="116" t="str">
        <f>IF($F286="","",IFERROR(VLOOKUP($G286,'計算用(別紙5) 指導者'!$C:$N,L$3,0),""))</f>
        <v/>
      </c>
      <c r="M286" s="116" t="str">
        <f>IF($F286="","",IFERROR(VLOOKUP($G286,'計算用(別紙5) 指導者'!$C:$N,M$3,0),""))</f>
        <v/>
      </c>
      <c r="N286" s="116" t="str">
        <f>IF($F286="","",IFERROR(VLOOKUP($G286,'計算用(別紙5) 指導者'!$C:$N,N$3,0),""))</f>
        <v/>
      </c>
      <c r="O286" s="116" t="str">
        <f>IF($F286="","",IFERROR(VLOOKUP($G286,'計算用(別紙5) 指導者'!$C:$N,O$3,0),""))</f>
        <v/>
      </c>
      <c r="P286" s="116" t="str">
        <f>IF($F286="","",IFERROR(VLOOKUP($G286,'計算用(別紙5) 指導者'!$C:$N,P$3,0),""))</f>
        <v/>
      </c>
      <c r="Q286" s="116" t="str">
        <f>IF($F286="","",IFERROR(VLOOKUP($G286,'計算用(別紙5) 指導者'!$C:$N,Q$3,0),""))</f>
        <v/>
      </c>
    </row>
    <row r="287" spans="1:17" s="108" customFormat="1" ht="135" x14ac:dyDescent="0.15">
      <c r="A287" s="452">
        <f t="shared" si="30"/>
        <v>11</v>
      </c>
      <c r="B287" s="282" t="s">
        <v>803</v>
      </c>
      <c r="C287" s="149" t="str">
        <f t="shared" si="31"/>
        <v>7</v>
      </c>
      <c r="D287" s="274">
        <v>7</v>
      </c>
      <c r="E287" s="277" t="str">
        <f t="shared" si="32"/>
        <v/>
      </c>
      <c r="F287" s="116" t="str">
        <f>IFERROR($H$278&amp;"("&amp;VLOOKUP($C287,'計算用(別紙5)区分別指導者'!$C:$G,F$3,0)&amp;")","")</f>
        <v/>
      </c>
      <c r="G287" s="116" t="str">
        <f>IF($F287="","",IFERROR(VLOOKUP($C287,'計算用(別紙5)区分別指導者'!$C:$G,G$3,0),""))</f>
        <v/>
      </c>
      <c r="H287" s="116" t="str">
        <f>IF($F287="","",IFERROR(VLOOKUP($G287,'計算用(別紙5) 指導者'!$C:$N,H$3,0),""))</f>
        <v/>
      </c>
      <c r="I287" s="116" t="str">
        <f>IF($F287="","",IFERROR(VLOOKUP($G287,'計算用(別紙5) 指導者'!$C:$N,I$3,0),""))</f>
        <v/>
      </c>
      <c r="J287" s="116" t="str">
        <f>IF($F287="","",IFERROR(VLOOKUP($G287,'計算用(別紙5) 指導者'!$C:$N,J$3,0),""))</f>
        <v/>
      </c>
      <c r="K287" s="117" t="str">
        <f>IF($F287="","",IFERROR(VLOOKUP($G287,'計算用(別紙5) 指導者'!$C:$N,K$3,0),""))</f>
        <v/>
      </c>
      <c r="L287" s="116" t="str">
        <f>IF($F287="","",IFERROR(VLOOKUP($G287,'計算用(別紙5) 指導者'!$C:$N,L$3,0),""))</f>
        <v/>
      </c>
      <c r="M287" s="116" t="str">
        <f>IF($F287="","",IFERROR(VLOOKUP($G287,'計算用(別紙5) 指導者'!$C:$N,M$3,0),""))</f>
        <v/>
      </c>
      <c r="N287" s="116" t="str">
        <f>IF($F287="","",IFERROR(VLOOKUP($G287,'計算用(別紙5) 指導者'!$C:$N,N$3,0),""))</f>
        <v/>
      </c>
      <c r="O287" s="116" t="str">
        <f>IF($F287="","",IFERROR(VLOOKUP($G287,'計算用(別紙5) 指導者'!$C:$N,O$3,0),""))</f>
        <v/>
      </c>
      <c r="P287" s="116" t="str">
        <f>IF($F287="","",IFERROR(VLOOKUP($G287,'計算用(別紙5) 指導者'!$C:$N,P$3,0),""))</f>
        <v/>
      </c>
      <c r="Q287" s="116" t="str">
        <f>IF($F287="","",IFERROR(VLOOKUP($G287,'計算用(別紙5) 指導者'!$C:$N,Q$3,0),""))</f>
        <v/>
      </c>
    </row>
    <row r="288" spans="1:17" s="108" customFormat="1" ht="135" x14ac:dyDescent="0.15">
      <c r="A288" s="452">
        <f t="shared" si="30"/>
        <v>11</v>
      </c>
      <c r="B288" s="282" t="s">
        <v>803</v>
      </c>
      <c r="C288" s="149" t="str">
        <f t="shared" si="31"/>
        <v>8</v>
      </c>
      <c r="D288" s="274">
        <v>8</v>
      </c>
      <c r="E288" s="277" t="str">
        <f t="shared" si="32"/>
        <v/>
      </c>
      <c r="F288" s="116" t="str">
        <f>IFERROR($H$278&amp;"("&amp;VLOOKUP($C288,'計算用(別紙5)区分別指導者'!$C:$G,F$3,0)&amp;")","")</f>
        <v/>
      </c>
      <c r="G288" s="116" t="str">
        <f>IF($F288="","",IFERROR(VLOOKUP($C288,'計算用(別紙5)区分別指導者'!$C:$G,G$3,0),""))</f>
        <v/>
      </c>
      <c r="H288" s="116" t="str">
        <f>IF($F288="","",IFERROR(VLOOKUP($G288,'計算用(別紙5) 指導者'!$C:$N,H$3,0),""))</f>
        <v/>
      </c>
      <c r="I288" s="116" t="str">
        <f>IF($F288="","",IFERROR(VLOOKUP($G288,'計算用(別紙5) 指導者'!$C:$N,I$3,0),""))</f>
        <v/>
      </c>
      <c r="J288" s="116" t="str">
        <f>IF($F288="","",IFERROR(VLOOKUP($G288,'計算用(別紙5) 指導者'!$C:$N,J$3,0),""))</f>
        <v/>
      </c>
      <c r="K288" s="117" t="str">
        <f>IF($F288="","",IFERROR(VLOOKUP($G288,'計算用(別紙5) 指導者'!$C:$N,K$3,0),""))</f>
        <v/>
      </c>
      <c r="L288" s="116" t="str">
        <f>IF($F288="","",IFERROR(VLOOKUP($G288,'計算用(別紙5) 指導者'!$C:$N,L$3,0),""))</f>
        <v/>
      </c>
      <c r="M288" s="116" t="str">
        <f>IF($F288="","",IFERROR(VLOOKUP($G288,'計算用(別紙5) 指導者'!$C:$N,M$3,0),""))</f>
        <v/>
      </c>
      <c r="N288" s="116" t="str">
        <f>IF($F288="","",IFERROR(VLOOKUP($G288,'計算用(別紙5) 指導者'!$C:$N,N$3,0),""))</f>
        <v/>
      </c>
      <c r="O288" s="116" t="str">
        <f>IF($F288="","",IFERROR(VLOOKUP($G288,'計算用(別紙5) 指導者'!$C:$N,O$3,0),""))</f>
        <v/>
      </c>
      <c r="P288" s="116" t="str">
        <f>IF($F288="","",IFERROR(VLOOKUP($G288,'計算用(別紙5) 指導者'!$C:$N,P$3,0),""))</f>
        <v/>
      </c>
      <c r="Q288" s="116" t="str">
        <f>IF($F288="","",IFERROR(VLOOKUP($G288,'計算用(別紙5) 指導者'!$C:$N,Q$3,0),""))</f>
        <v/>
      </c>
    </row>
    <row r="289" spans="1:17" s="108" customFormat="1" ht="135" x14ac:dyDescent="0.15">
      <c r="A289" s="452">
        <f t="shared" si="30"/>
        <v>11</v>
      </c>
      <c r="B289" s="282" t="s">
        <v>803</v>
      </c>
      <c r="C289" s="149" t="str">
        <f t="shared" si="31"/>
        <v>9</v>
      </c>
      <c r="D289" s="274">
        <v>9</v>
      </c>
      <c r="E289" s="277" t="str">
        <f t="shared" si="32"/>
        <v/>
      </c>
      <c r="F289" s="116" t="str">
        <f>IFERROR($H$278&amp;"("&amp;VLOOKUP($C289,'計算用(別紙5)区分別指導者'!$C:$G,F$3,0)&amp;")","")</f>
        <v/>
      </c>
      <c r="G289" s="116" t="str">
        <f>IF($F289="","",IFERROR(VLOOKUP($C289,'計算用(別紙5)区分別指導者'!$C:$G,G$3,0),""))</f>
        <v/>
      </c>
      <c r="H289" s="116" t="str">
        <f>IF($F289="","",IFERROR(VLOOKUP($G289,'計算用(別紙5) 指導者'!$C:$N,H$3,0),""))</f>
        <v/>
      </c>
      <c r="I289" s="116" t="str">
        <f>IF($F289="","",IFERROR(VLOOKUP($G289,'計算用(別紙5) 指導者'!$C:$N,I$3,0),""))</f>
        <v/>
      </c>
      <c r="J289" s="116" t="str">
        <f>IF($F289="","",IFERROR(VLOOKUP($G289,'計算用(別紙5) 指導者'!$C:$N,J$3,0),""))</f>
        <v/>
      </c>
      <c r="K289" s="117" t="str">
        <f>IF($F289="","",IFERROR(VLOOKUP($G289,'計算用(別紙5) 指導者'!$C:$N,K$3,0),""))</f>
        <v/>
      </c>
      <c r="L289" s="116" t="str">
        <f>IF($F289="","",IFERROR(VLOOKUP($G289,'計算用(別紙5) 指導者'!$C:$N,L$3,0),""))</f>
        <v/>
      </c>
      <c r="M289" s="116" t="str">
        <f>IF($F289="","",IFERROR(VLOOKUP($G289,'計算用(別紙5) 指導者'!$C:$N,M$3,0),""))</f>
        <v/>
      </c>
      <c r="N289" s="116" t="str">
        <f>IF($F289="","",IFERROR(VLOOKUP($G289,'計算用(別紙5) 指導者'!$C:$N,N$3,0),""))</f>
        <v/>
      </c>
      <c r="O289" s="116" t="str">
        <f>IF($F289="","",IFERROR(VLOOKUP($G289,'計算用(別紙5) 指導者'!$C:$N,O$3,0),""))</f>
        <v/>
      </c>
      <c r="P289" s="116" t="str">
        <f>IF($F289="","",IFERROR(VLOOKUP($G289,'計算用(別紙5) 指導者'!$C:$N,P$3,0),""))</f>
        <v/>
      </c>
      <c r="Q289" s="116" t="str">
        <f>IF($F289="","",IFERROR(VLOOKUP($G289,'計算用(別紙5) 指導者'!$C:$N,Q$3,0),""))</f>
        <v/>
      </c>
    </row>
    <row r="290" spans="1:17" s="108" customFormat="1" ht="135" x14ac:dyDescent="0.15">
      <c r="A290" s="452">
        <f t="shared" si="30"/>
        <v>11</v>
      </c>
      <c r="B290" s="282" t="s">
        <v>803</v>
      </c>
      <c r="C290" s="149" t="str">
        <f t="shared" si="31"/>
        <v>10</v>
      </c>
      <c r="D290" s="274">
        <v>10</v>
      </c>
      <c r="E290" s="277" t="str">
        <f t="shared" si="32"/>
        <v/>
      </c>
      <c r="F290" s="116" t="str">
        <f>IFERROR($H$278&amp;"("&amp;VLOOKUP($C290,'計算用(別紙5)区分別指導者'!$C:$G,F$3,0)&amp;")","")</f>
        <v/>
      </c>
      <c r="G290" s="116" t="str">
        <f>IF($F290="","",IFERROR(VLOOKUP($C290,'計算用(別紙5)区分別指導者'!$C:$G,G$3,0),""))</f>
        <v/>
      </c>
      <c r="H290" s="116" t="str">
        <f>IF($F290="","",IFERROR(VLOOKUP($G290,'計算用(別紙5) 指導者'!$C:$N,H$3,0),""))</f>
        <v/>
      </c>
      <c r="I290" s="116" t="str">
        <f>IF($F290="","",IFERROR(VLOOKUP($G290,'計算用(別紙5) 指導者'!$C:$N,I$3,0),""))</f>
        <v/>
      </c>
      <c r="J290" s="116" t="str">
        <f>IF($F290="","",IFERROR(VLOOKUP($G290,'計算用(別紙5) 指導者'!$C:$N,J$3,0),""))</f>
        <v/>
      </c>
      <c r="K290" s="117" t="str">
        <f>IF($F290="","",IFERROR(VLOOKUP($G290,'計算用(別紙5) 指導者'!$C:$N,K$3,0),""))</f>
        <v/>
      </c>
      <c r="L290" s="116" t="str">
        <f>IF($F290="","",IFERROR(VLOOKUP($G290,'計算用(別紙5) 指導者'!$C:$N,L$3,0),""))</f>
        <v/>
      </c>
      <c r="M290" s="116" t="str">
        <f>IF($F290="","",IFERROR(VLOOKUP($G290,'計算用(別紙5) 指導者'!$C:$N,M$3,0),""))</f>
        <v/>
      </c>
      <c r="N290" s="116" t="str">
        <f>IF($F290="","",IFERROR(VLOOKUP($G290,'計算用(別紙5) 指導者'!$C:$N,N$3,0),""))</f>
        <v/>
      </c>
      <c r="O290" s="116" t="str">
        <f>IF($F290="","",IFERROR(VLOOKUP($G290,'計算用(別紙5) 指導者'!$C:$N,O$3,0),""))</f>
        <v/>
      </c>
      <c r="P290" s="116" t="str">
        <f>IF($F290="","",IFERROR(VLOOKUP($G290,'計算用(別紙5) 指導者'!$C:$N,P$3,0),""))</f>
        <v/>
      </c>
      <c r="Q290" s="116" t="str">
        <f>IF($F290="","",IFERROR(VLOOKUP($G290,'計算用(別紙5) 指導者'!$C:$N,Q$3,0),""))</f>
        <v/>
      </c>
    </row>
    <row r="291" spans="1:17" s="108" customFormat="1" ht="135" x14ac:dyDescent="0.15">
      <c r="A291" s="452">
        <f t="shared" si="30"/>
        <v>11</v>
      </c>
      <c r="B291" s="282" t="s">
        <v>803</v>
      </c>
      <c r="C291" s="149" t="str">
        <f t="shared" si="31"/>
        <v>11</v>
      </c>
      <c r="D291" s="274">
        <v>11</v>
      </c>
      <c r="E291" s="277" t="str">
        <f t="shared" si="32"/>
        <v/>
      </c>
      <c r="F291" s="116" t="str">
        <f>IFERROR($H$278&amp;"("&amp;VLOOKUP($C291,'計算用(別紙5)区分別指導者'!$C:$G,F$3,0)&amp;")","")</f>
        <v/>
      </c>
      <c r="G291" s="116" t="str">
        <f>IF($F291="","",IFERROR(VLOOKUP($C291,'計算用(別紙5)区分別指導者'!$C:$G,G$3,0),""))</f>
        <v/>
      </c>
      <c r="H291" s="116" t="str">
        <f>IF($F291="","",IFERROR(VLOOKUP($G291,'計算用(別紙5) 指導者'!$C:$N,H$3,0),""))</f>
        <v/>
      </c>
      <c r="I291" s="116" t="str">
        <f>IF($F291="","",IFERROR(VLOOKUP($G291,'計算用(別紙5) 指導者'!$C:$N,I$3,0),""))</f>
        <v/>
      </c>
      <c r="J291" s="116" t="str">
        <f>IF($F291="","",IFERROR(VLOOKUP($G291,'計算用(別紙5) 指導者'!$C:$N,J$3,0),""))</f>
        <v/>
      </c>
      <c r="K291" s="117" t="str">
        <f>IF($F291="","",IFERROR(VLOOKUP($G291,'計算用(別紙5) 指導者'!$C:$N,K$3,0),""))</f>
        <v/>
      </c>
      <c r="L291" s="116" t="str">
        <f>IF($F291="","",IFERROR(VLOOKUP($G291,'計算用(別紙5) 指導者'!$C:$N,L$3,0),""))</f>
        <v/>
      </c>
      <c r="M291" s="116" t="str">
        <f>IF($F291="","",IFERROR(VLOOKUP($G291,'計算用(別紙5) 指導者'!$C:$N,M$3,0),""))</f>
        <v/>
      </c>
      <c r="N291" s="116" t="str">
        <f>IF($F291="","",IFERROR(VLOOKUP($G291,'計算用(別紙5) 指導者'!$C:$N,N$3,0),""))</f>
        <v/>
      </c>
      <c r="O291" s="116" t="str">
        <f>IF($F291="","",IFERROR(VLOOKUP($G291,'計算用(別紙5) 指導者'!$C:$N,O$3,0),""))</f>
        <v/>
      </c>
      <c r="P291" s="116" t="str">
        <f>IF($F291="","",IFERROR(VLOOKUP($G291,'計算用(別紙5) 指導者'!$C:$N,P$3,0),""))</f>
        <v/>
      </c>
      <c r="Q291" s="116" t="str">
        <f>IF($F291="","",IFERROR(VLOOKUP($G291,'計算用(別紙5) 指導者'!$C:$N,Q$3,0),""))</f>
        <v/>
      </c>
    </row>
    <row r="292" spans="1:17" s="108" customFormat="1" ht="135" x14ac:dyDescent="0.15">
      <c r="A292" s="452">
        <f t="shared" si="30"/>
        <v>11</v>
      </c>
      <c r="B292" s="282" t="s">
        <v>803</v>
      </c>
      <c r="C292" s="149" t="str">
        <f t="shared" si="31"/>
        <v>12</v>
      </c>
      <c r="D292" s="274">
        <v>12</v>
      </c>
      <c r="E292" s="277" t="str">
        <f t="shared" si="32"/>
        <v/>
      </c>
      <c r="F292" s="116" t="str">
        <f>IFERROR($H$278&amp;"("&amp;VLOOKUP($C292,'計算用(別紙5)区分別指導者'!$C:$G,F$3,0)&amp;")","")</f>
        <v/>
      </c>
      <c r="G292" s="116" t="str">
        <f>IF($F292="","",IFERROR(VLOOKUP($C292,'計算用(別紙5)区分別指導者'!$C:$G,G$3,0),""))</f>
        <v/>
      </c>
      <c r="H292" s="116" t="str">
        <f>IF($F292="","",IFERROR(VLOOKUP($G292,'計算用(別紙5) 指導者'!$C:$N,H$3,0),""))</f>
        <v/>
      </c>
      <c r="I292" s="116" t="str">
        <f>IF($F292="","",IFERROR(VLOOKUP($G292,'計算用(別紙5) 指導者'!$C:$N,I$3,0),""))</f>
        <v/>
      </c>
      <c r="J292" s="116" t="str">
        <f>IF($F292="","",IFERROR(VLOOKUP($G292,'計算用(別紙5) 指導者'!$C:$N,J$3,0),""))</f>
        <v/>
      </c>
      <c r="K292" s="117" t="str">
        <f>IF($F292="","",IFERROR(VLOOKUP($G292,'計算用(別紙5) 指導者'!$C:$N,K$3,0),""))</f>
        <v/>
      </c>
      <c r="L292" s="116" t="str">
        <f>IF($F292="","",IFERROR(VLOOKUP($G292,'計算用(別紙5) 指導者'!$C:$N,L$3,0),""))</f>
        <v/>
      </c>
      <c r="M292" s="116" t="str">
        <f>IF($F292="","",IFERROR(VLOOKUP($G292,'計算用(別紙5) 指導者'!$C:$N,M$3,0),""))</f>
        <v/>
      </c>
      <c r="N292" s="116" t="str">
        <f>IF($F292="","",IFERROR(VLOOKUP($G292,'計算用(別紙5) 指導者'!$C:$N,N$3,0),""))</f>
        <v/>
      </c>
      <c r="O292" s="116" t="str">
        <f>IF($F292="","",IFERROR(VLOOKUP($G292,'計算用(別紙5) 指導者'!$C:$N,O$3,0),""))</f>
        <v/>
      </c>
      <c r="P292" s="116" t="str">
        <f>IF($F292="","",IFERROR(VLOOKUP($G292,'計算用(別紙5) 指導者'!$C:$N,P$3,0),""))</f>
        <v/>
      </c>
      <c r="Q292" s="116" t="str">
        <f>IF($F292="","",IFERROR(VLOOKUP($G292,'計算用(別紙5) 指導者'!$C:$N,Q$3,0),""))</f>
        <v/>
      </c>
    </row>
    <row r="293" spans="1:17" s="108" customFormat="1" ht="135" x14ac:dyDescent="0.15">
      <c r="A293" s="452">
        <f t="shared" si="30"/>
        <v>11</v>
      </c>
      <c r="B293" s="282" t="s">
        <v>803</v>
      </c>
      <c r="C293" s="149" t="str">
        <f t="shared" si="31"/>
        <v>13</v>
      </c>
      <c r="D293" s="274">
        <v>13</v>
      </c>
      <c r="E293" s="277" t="str">
        <f t="shared" si="32"/>
        <v/>
      </c>
      <c r="F293" s="116" t="str">
        <f>IFERROR($H$278&amp;"("&amp;VLOOKUP($C293,'計算用(別紙5)区分別指導者'!$C:$G,F$3,0)&amp;")","")</f>
        <v/>
      </c>
      <c r="G293" s="116" t="str">
        <f>IF($F293="","",IFERROR(VLOOKUP($C293,'計算用(別紙5)区分別指導者'!$C:$G,G$3,0),""))</f>
        <v/>
      </c>
      <c r="H293" s="116" t="str">
        <f>IF($F293="","",IFERROR(VLOOKUP($G293,'計算用(別紙5) 指導者'!$C:$N,H$3,0),""))</f>
        <v/>
      </c>
      <c r="I293" s="116" t="str">
        <f>IF($F293="","",IFERROR(VLOOKUP($G293,'計算用(別紙5) 指導者'!$C:$N,I$3,0),""))</f>
        <v/>
      </c>
      <c r="J293" s="116" t="str">
        <f>IF($F293="","",IFERROR(VLOOKUP($G293,'計算用(別紙5) 指導者'!$C:$N,J$3,0),""))</f>
        <v/>
      </c>
      <c r="K293" s="117" t="str">
        <f>IF($F293="","",IFERROR(VLOOKUP($G293,'計算用(別紙5) 指導者'!$C:$N,K$3,0),""))</f>
        <v/>
      </c>
      <c r="L293" s="116" t="str">
        <f>IF($F293="","",IFERROR(VLOOKUP($G293,'計算用(別紙5) 指導者'!$C:$N,L$3,0),""))</f>
        <v/>
      </c>
      <c r="M293" s="116" t="str">
        <f>IF($F293="","",IFERROR(VLOOKUP($G293,'計算用(別紙5) 指導者'!$C:$N,M$3,0),""))</f>
        <v/>
      </c>
      <c r="N293" s="116" t="str">
        <f>IF($F293="","",IFERROR(VLOOKUP($G293,'計算用(別紙5) 指導者'!$C:$N,N$3,0),""))</f>
        <v/>
      </c>
      <c r="O293" s="116" t="str">
        <f>IF($F293="","",IFERROR(VLOOKUP($G293,'計算用(別紙5) 指導者'!$C:$N,O$3,0),""))</f>
        <v/>
      </c>
      <c r="P293" s="116" t="str">
        <f>IF($F293="","",IFERROR(VLOOKUP($G293,'計算用(別紙5) 指導者'!$C:$N,P$3,0),""))</f>
        <v/>
      </c>
      <c r="Q293" s="116" t="str">
        <f>IF($F293="","",IFERROR(VLOOKUP($G293,'計算用(別紙5) 指導者'!$C:$N,Q$3,0),""))</f>
        <v/>
      </c>
    </row>
    <row r="294" spans="1:17" s="108" customFormat="1" ht="135" x14ac:dyDescent="0.15">
      <c r="A294" s="452">
        <f t="shared" si="30"/>
        <v>11</v>
      </c>
      <c r="B294" s="282" t="s">
        <v>803</v>
      </c>
      <c r="C294" s="149" t="str">
        <f t="shared" si="31"/>
        <v>14</v>
      </c>
      <c r="D294" s="274">
        <v>14</v>
      </c>
      <c r="E294" s="277" t="str">
        <f t="shared" si="32"/>
        <v/>
      </c>
      <c r="F294" s="116" t="str">
        <f>IFERROR($H$278&amp;"("&amp;VLOOKUP($C294,'計算用(別紙5)区分別指導者'!$C:$G,F$3,0)&amp;")","")</f>
        <v/>
      </c>
      <c r="G294" s="116" t="str">
        <f>IF($F294="","",IFERROR(VLOOKUP($C294,'計算用(別紙5)区分別指導者'!$C:$G,G$3,0),""))</f>
        <v/>
      </c>
      <c r="H294" s="116" t="str">
        <f>IF($F294="","",IFERROR(VLOOKUP($G294,'計算用(別紙5) 指導者'!$C:$N,H$3,0),""))</f>
        <v/>
      </c>
      <c r="I294" s="116" t="str">
        <f>IF($F294="","",IFERROR(VLOOKUP($G294,'計算用(別紙5) 指導者'!$C:$N,I$3,0),""))</f>
        <v/>
      </c>
      <c r="J294" s="116" t="str">
        <f>IF($F294="","",IFERROR(VLOOKUP($G294,'計算用(別紙5) 指導者'!$C:$N,J$3,0),""))</f>
        <v/>
      </c>
      <c r="K294" s="117" t="str">
        <f>IF($F294="","",IFERROR(VLOOKUP($G294,'計算用(別紙5) 指導者'!$C:$N,K$3,0),""))</f>
        <v/>
      </c>
      <c r="L294" s="116" t="str">
        <f>IF($F294="","",IFERROR(VLOOKUP($G294,'計算用(別紙5) 指導者'!$C:$N,L$3,0),""))</f>
        <v/>
      </c>
      <c r="M294" s="116" t="str">
        <f>IF($F294="","",IFERROR(VLOOKUP($G294,'計算用(別紙5) 指導者'!$C:$N,M$3,0),""))</f>
        <v/>
      </c>
      <c r="N294" s="116" t="str">
        <f>IF($F294="","",IFERROR(VLOOKUP($G294,'計算用(別紙5) 指導者'!$C:$N,N$3,0),""))</f>
        <v/>
      </c>
      <c r="O294" s="116" t="str">
        <f>IF($F294="","",IFERROR(VLOOKUP($G294,'計算用(別紙5) 指導者'!$C:$N,O$3,0),""))</f>
        <v/>
      </c>
      <c r="P294" s="116" t="str">
        <f>IF($F294="","",IFERROR(VLOOKUP($G294,'計算用(別紙5) 指導者'!$C:$N,P$3,0),""))</f>
        <v/>
      </c>
      <c r="Q294" s="116" t="str">
        <f>IF($F294="","",IFERROR(VLOOKUP($G294,'計算用(別紙5) 指導者'!$C:$N,Q$3,0),""))</f>
        <v/>
      </c>
    </row>
    <row r="295" spans="1:17" s="108" customFormat="1" ht="135" x14ac:dyDescent="0.15">
      <c r="A295" s="452">
        <f t="shared" si="30"/>
        <v>11</v>
      </c>
      <c r="B295" s="282" t="s">
        <v>803</v>
      </c>
      <c r="C295" s="149" t="str">
        <f t="shared" si="31"/>
        <v>15</v>
      </c>
      <c r="D295" s="274">
        <v>15</v>
      </c>
      <c r="E295" s="277" t="str">
        <f t="shared" si="32"/>
        <v/>
      </c>
      <c r="F295" s="116" t="str">
        <f>IFERROR($H$278&amp;"("&amp;VLOOKUP($C295,'計算用(別紙5)区分別指導者'!$C:$G,F$3,0)&amp;")","")</f>
        <v/>
      </c>
      <c r="G295" s="116" t="str">
        <f>IF($F295="","",IFERROR(VLOOKUP($C295,'計算用(別紙5)区分別指導者'!$C:$G,G$3,0),""))</f>
        <v/>
      </c>
      <c r="H295" s="116" t="str">
        <f>IF($F295="","",IFERROR(VLOOKUP($G295,'計算用(別紙5) 指導者'!$C:$N,H$3,0),""))</f>
        <v/>
      </c>
      <c r="I295" s="116" t="str">
        <f>IF($F295="","",IFERROR(VLOOKUP($G295,'計算用(別紙5) 指導者'!$C:$N,I$3,0),""))</f>
        <v/>
      </c>
      <c r="J295" s="116" t="str">
        <f>IF($F295="","",IFERROR(VLOOKUP($G295,'計算用(別紙5) 指導者'!$C:$N,J$3,0),""))</f>
        <v/>
      </c>
      <c r="K295" s="117" t="str">
        <f>IF($F295="","",IFERROR(VLOOKUP($G295,'計算用(別紙5) 指導者'!$C:$N,K$3,0),""))</f>
        <v/>
      </c>
      <c r="L295" s="116" t="str">
        <f>IF($F295="","",IFERROR(VLOOKUP($G295,'計算用(別紙5) 指導者'!$C:$N,L$3,0),""))</f>
        <v/>
      </c>
      <c r="M295" s="116" t="str">
        <f>IF($F295="","",IFERROR(VLOOKUP($G295,'計算用(別紙5) 指導者'!$C:$N,M$3,0),""))</f>
        <v/>
      </c>
      <c r="N295" s="116" t="str">
        <f>IF($F295="","",IFERROR(VLOOKUP($G295,'計算用(別紙5) 指導者'!$C:$N,N$3,0),""))</f>
        <v/>
      </c>
      <c r="O295" s="116" t="str">
        <f>IF($F295="","",IFERROR(VLOOKUP($G295,'計算用(別紙5) 指導者'!$C:$N,O$3,0),""))</f>
        <v/>
      </c>
      <c r="P295" s="116" t="str">
        <f>IF($F295="","",IFERROR(VLOOKUP($G295,'計算用(別紙5) 指導者'!$C:$N,P$3,0),""))</f>
        <v/>
      </c>
      <c r="Q295" s="116" t="str">
        <f>IF($F295="","",IFERROR(VLOOKUP($G295,'計算用(別紙5) 指導者'!$C:$N,Q$3,0),""))</f>
        <v/>
      </c>
    </row>
    <row r="296" spans="1:17" s="108" customFormat="1" ht="135" x14ac:dyDescent="0.15">
      <c r="A296" s="452">
        <f t="shared" si="30"/>
        <v>11</v>
      </c>
      <c r="B296" s="282" t="s">
        <v>803</v>
      </c>
      <c r="C296" s="149" t="str">
        <f t="shared" si="31"/>
        <v>16</v>
      </c>
      <c r="D296" s="274">
        <v>16</v>
      </c>
      <c r="E296" s="277" t="str">
        <f t="shared" si="32"/>
        <v/>
      </c>
      <c r="F296" s="116" t="str">
        <f>IFERROR($H$278&amp;"("&amp;VLOOKUP($C296,'計算用(別紙5)区分別指導者'!$C:$G,F$3,0)&amp;")","")</f>
        <v/>
      </c>
      <c r="G296" s="116" t="str">
        <f>IF($F296="","",IFERROR(VLOOKUP($C296,'計算用(別紙5)区分別指導者'!$C:$G,G$3,0),""))</f>
        <v/>
      </c>
      <c r="H296" s="116" t="str">
        <f>IF($F296="","",IFERROR(VLOOKUP($G296,'計算用(別紙5) 指導者'!$C:$N,H$3,0),""))</f>
        <v/>
      </c>
      <c r="I296" s="116" t="str">
        <f>IF($F296="","",IFERROR(VLOOKUP($G296,'計算用(別紙5) 指導者'!$C:$N,I$3,0),""))</f>
        <v/>
      </c>
      <c r="J296" s="116" t="str">
        <f>IF($F296="","",IFERROR(VLOOKUP($G296,'計算用(別紙5) 指導者'!$C:$N,J$3,0),""))</f>
        <v/>
      </c>
      <c r="K296" s="117" t="str">
        <f>IF($F296="","",IFERROR(VLOOKUP($G296,'計算用(別紙5) 指導者'!$C:$N,K$3,0),""))</f>
        <v/>
      </c>
      <c r="L296" s="116" t="str">
        <f>IF($F296="","",IFERROR(VLOOKUP($G296,'計算用(別紙5) 指導者'!$C:$N,L$3,0),""))</f>
        <v/>
      </c>
      <c r="M296" s="116" t="str">
        <f>IF($F296="","",IFERROR(VLOOKUP($G296,'計算用(別紙5) 指導者'!$C:$N,M$3,0),""))</f>
        <v/>
      </c>
      <c r="N296" s="116" t="str">
        <f>IF($F296="","",IFERROR(VLOOKUP($G296,'計算用(別紙5) 指導者'!$C:$N,N$3,0),""))</f>
        <v/>
      </c>
      <c r="O296" s="116" t="str">
        <f>IF($F296="","",IFERROR(VLOOKUP($G296,'計算用(別紙5) 指導者'!$C:$N,O$3,0),""))</f>
        <v/>
      </c>
      <c r="P296" s="116" t="str">
        <f>IF($F296="","",IFERROR(VLOOKUP($G296,'計算用(別紙5) 指導者'!$C:$N,P$3,0),""))</f>
        <v/>
      </c>
      <c r="Q296" s="116" t="str">
        <f>IF($F296="","",IFERROR(VLOOKUP($G296,'計算用(別紙5) 指導者'!$C:$N,Q$3,0),""))</f>
        <v/>
      </c>
    </row>
    <row r="297" spans="1:17" s="108" customFormat="1" ht="135" x14ac:dyDescent="0.15">
      <c r="A297" s="452">
        <f t="shared" si="30"/>
        <v>11</v>
      </c>
      <c r="B297" s="282" t="s">
        <v>803</v>
      </c>
      <c r="C297" s="149" t="str">
        <f t="shared" si="31"/>
        <v>17</v>
      </c>
      <c r="D297" s="274">
        <v>17</v>
      </c>
      <c r="E297" s="277" t="str">
        <f t="shared" si="32"/>
        <v/>
      </c>
      <c r="F297" s="116" t="str">
        <f>IFERROR($H$278&amp;"("&amp;VLOOKUP($C297,'計算用(別紙5)区分別指導者'!$C:$G,F$3,0)&amp;")","")</f>
        <v/>
      </c>
      <c r="G297" s="116" t="str">
        <f>IF($F297="","",IFERROR(VLOOKUP($C297,'計算用(別紙5)区分別指導者'!$C:$G,G$3,0),""))</f>
        <v/>
      </c>
      <c r="H297" s="116" t="str">
        <f>IF($F297="","",IFERROR(VLOOKUP($G297,'計算用(別紙5) 指導者'!$C:$N,H$3,0),""))</f>
        <v/>
      </c>
      <c r="I297" s="116" t="str">
        <f>IF($F297="","",IFERROR(VLOOKUP($G297,'計算用(別紙5) 指導者'!$C:$N,I$3,0),""))</f>
        <v/>
      </c>
      <c r="J297" s="116" t="str">
        <f>IF($F297="","",IFERROR(VLOOKUP($G297,'計算用(別紙5) 指導者'!$C:$N,J$3,0),""))</f>
        <v/>
      </c>
      <c r="K297" s="117" t="str">
        <f>IF($F297="","",IFERROR(VLOOKUP($G297,'計算用(別紙5) 指導者'!$C:$N,K$3,0),""))</f>
        <v/>
      </c>
      <c r="L297" s="116" t="str">
        <f>IF($F297="","",IFERROR(VLOOKUP($G297,'計算用(別紙5) 指導者'!$C:$N,L$3,0),""))</f>
        <v/>
      </c>
      <c r="M297" s="116" t="str">
        <f>IF($F297="","",IFERROR(VLOOKUP($G297,'計算用(別紙5) 指導者'!$C:$N,M$3,0),""))</f>
        <v/>
      </c>
      <c r="N297" s="116" t="str">
        <f>IF($F297="","",IFERROR(VLOOKUP($G297,'計算用(別紙5) 指導者'!$C:$N,N$3,0),""))</f>
        <v/>
      </c>
      <c r="O297" s="116" t="str">
        <f>IF($F297="","",IFERROR(VLOOKUP($G297,'計算用(別紙5) 指導者'!$C:$N,O$3,0),""))</f>
        <v/>
      </c>
      <c r="P297" s="116" t="str">
        <f>IF($F297="","",IFERROR(VLOOKUP($G297,'計算用(別紙5) 指導者'!$C:$N,P$3,0),""))</f>
        <v/>
      </c>
      <c r="Q297" s="116" t="str">
        <f>IF($F297="","",IFERROR(VLOOKUP($G297,'計算用(別紙5) 指導者'!$C:$N,Q$3,0),""))</f>
        <v/>
      </c>
    </row>
    <row r="298" spans="1:17" s="108" customFormat="1" ht="135" x14ac:dyDescent="0.15">
      <c r="A298" s="452">
        <f t="shared" si="30"/>
        <v>11</v>
      </c>
      <c r="B298" s="282" t="s">
        <v>803</v>
      </c>
      <c r="C298" s="149" t="str">
        <f t="shared" si="31"/>
        <v>18</v>
      </c>
      <c r="D298" s="274">
        <v>18</v>
      </c>
      <c r="E298" s="277" t="str">
        <f t="shared" si="32"/>
        <v/>
      </c>
      <c r="F298" s="116" t="str">
        <f>IFERROR($H$278&amp;"("&amp;VLOOKUP($C298,'計算用(別紙5)区分別指導者'!$C:$G,F$3,0)&amp;")","")</f>
        <v/>
      </c>
      <c r="G298" s="116" t="str">
        <f>IF($F298="","",IFERROR(VLOOKUP($C298,'計算用(別紙5)区分別指導者'!$C:$G,G$3,0),""))</f>
        <v/>
      </c>
      <c r="H298" s="116" t="str">
        <f>IF($F298="","",IFERROR(VLOOKUP($G298,'計算用(別紙5) 指導者'!$C:$N,H$3,0),""))</f>
        <v/>
      </c>
      <c r="I298" s="116" t="str">
        <f>IF($F298="","",IFERROR(VLOOKUP($G298,'計算用(別紙5) 指導者'!$C:$N,I$3,0),""))</f>
        <v/>
      </c>
      <c r="J298" s="116" t="str">
        <f>IF($F298="","",IFERROR(VLOOKUP($G298,'計算用(別紙5) 指導者'!$C:$N,J$3,0),""))</f>
        <v/>
      </c>
      <c r="K298" s="117" t="str">
        <f>IF($F298="","",IFERROR(VLOOKUP($G298,'計算用(別紙5) 指導者'!$C:$N,K$3,0),""))</f>
        <v/>
      </c>
      <c r="L298" s="116" t="str">
        <f>IF($F298="","",IFERROR(VLOOKUP($G298,'計算用(別紙5) 指導者'!$C:$N,L$3,0),""))</f>
        <v/>
      </c>
      <c r="M298" s="116" t="str">
        <f>IF($F298="","",IFERROR(VLOOKUP($G298,'計算用(別紙5) 指導者'!$C:$N,M$3,0),""))</f>
        <v/>
      </c>
      <c r="N298" s="116" t="str">
        <f>IF($F298="","",IFERROR(VLOOKUP($G298,'計算用(別紙5) 指導者'!$C:$N,N$3,0),""))</f>
        <v/>
      </c>
      <c r="O298" s="116" t="str">
        <f>IF($F298="","",IFERROR(VLOOKUP($G298,'計算用(別紙5) 指導者'!$C:$N,O$3,0),""))</f>
        <v/>
      </c>
      <c r="P298" s="116" t="str">
        <f>IF($F298="","",IFERROR(VLOOKUP($G298,'計算用(別紙5) 指導者'!$C:$N,P$3,0),""))</f>
        <v/>
      </c>
      <c r="Q298" s="116" t="str">
        <f>IF($F298="","",IFERROR(VLOOKUP($G298,'計算用(別紙5) 指導者'!$C:$N,Q$3,0),""))</f>
        <v/>
      </c>
    </row>
    <row r="299" spans="1:17" s="108" customFormat="1" ht="135" x14ac:dyDescent="0.15">
      <c r="A299" s="452">
        <f t="shared" si="30"/>
        <v>11</v>
      </c>
      <c r="B299" s="282" t="s">
        <v>803</v>
      </c>
      <c r="C299" s="149" t="str">
        <f t="shared" si="31"/>
        <v>19</v>
      </c>
      <c r="D299" s="274">
        <v>19</v>
      </c>
      <c r="E299" s="277" t="str">
        <f t="shared" si="32"/>
        <v/>
      </c>
      <c r="F299" s="116" t="str">
        <f>IFERROR($H$278&amp;"("&amp;VLOOKUP($C299,'計算用(別紙5)区分別指導者'!$C:$G,F$3,0)&amp;")","")</f>
        <v/>
      </c>
      <c r="G299" s="116" t="str">
        <f>IF($F299="","",IFERROR(VLOOKUP($C299,'計算用(別紙5)区分別指導者'!$C:$G,G$3,0),""))</f>
        <v/>
      </c>
      <c r="H299" s="116" t="str">
        <f>IF($F299="","",IFERROR(VLOOKUP($G299,'計算用(別紙5) 指導者'!$C:$N,H$3,0),""))</f>
        <v/>
      </c>
      <c r="I299" s="116" t="str">
        <f>IF($F299="","",IFERROR(VLOOKUP($G299,'計算用(別紙5) 指導者'!$C:$N,I$3,0),""))</f>
        <v/>
      </c>
      <c r="J299" s="116" t="str">
        <f>IF($F299="","",IFERROR(VLOOKUP($G299,'計算用(別紙5) 指導者'!$C:$N,J$3,0),""))</f>
        <v/>
      </c>
      <c r="K299" s="117" t="str">
        <f>IF($F299="","",IFERROR(VLOOKUP($G299,'計算用(別紙5) 指導者'!$C:$N,K$3,0),""))</f>
        <v/>
      </c>
      <c r="L299" s="116" t="str">
        <f>IF($F299="","",IFERROR(VLOOKUP($G299,'計算用(別紙5) 指導者'!$C:$N,L$3,0),""))</f>
        <v/>
      </c>
      <c r="M299" s="116" t="str">
        <f>IF($F299="","",IFERROR(VLOOKUP($G299,'計算用(別紙5) 指導者'!$C:$N,M$3,0),""))</f>
        <v/>
      </c>
      <c r="N299" s="116" t="str">
        <f>IF($F299="","",IFERROR(VLOOKUP($G299,'計算用(別紙5) 指導者'!$C:$N,N$3,0),""))</f>
        <v/>
      </c>
      <c r="O299" s="116" t="str">
        <f>IF($F299="","",IFERROR(VLOOKUP($G299,'計算用(別紙5) 指導者'!$C:$N,O$3,0),""))</f>
        <v/>
      </c>
      <c r="P299" s="116" t="str">
        <f>IF($F299="","",IFERROR(VLOOKUP($G299,'計算用(別紙5) 指導者'!$C:$N,P$3,0),""))</f>
        <v/>
      </c>
      <c r="Q299" s="116" t="str">
        <f>IF($F299="","",IFERROR(VLOOKUP($G299,'計算用(別紙5) 指導者'!$C:$N,Q$3,0),""))</f>
        <v/>
      </c>
    </row>
    <row r="300" spans="1:17" s="108" customFormat="1" ht="135" x14ac:dyDescent="0.15">
      <c r="A300" s="452">
        <f t="shared" si="30"/>
        <v>11</v>
      </c>
      <c r="B300" s="282" t="s">
        <v>803</v>
      </c>
      <c r="C300" s="149" t="str">
        <f t="shared" si="31"/>
        <v>20</v>
      </c>
      <c r="D300" s="274">
        <v>20</v>
      </c>
      <c r="E300" s="277" t="str">
        <f t="shared" si="32"/>
        <v/>
      </c>
      <c r="F300" s="116" t="str">
        <f>IFERROR($H$278&amp;"("&amp;VLOOKUP($C300,'計算用(別紙5)区分別指導者'!$C:$G,F$3,0)&amp;")","")</f>
        <v/>
      </c>
      <c r="G300" s="116" t="str">
        <f>IF($F300="","",IFERROR(VLOOKUP($C300,'計算用(別紙5)区分別指導者'!$C:$G,G$3,0),""))</f>
        <v/>
      </c>
      <c r="H300" s="116" t="str">
        <f>IF($F300="","",IFERROR(VLOOKUP($G300,'計算用(別紙5) 指導者'!$C:$N,H$3,0),""))</f>
        <v/>
      </c>
      <c r="I300" s="116" t="str">
        <f>IF($F300="","",IFERROR(VLOOKUP($G300,'計算用(別紙5) 指導者'!$C:$N,I$3,0),""))</f>
        <v/>
      </c>
      <c r="J300" s="116" t="str">
        <f>IF($F300="","",IFERROR(VLOOKUP($G300,'計算用(別紙5) 指導者'!$C:$N,J$3,0),""))</f>
        <v/>
      </c>
      <c r="K300" s="117" t="str">
        <f>IF($F300="","",IFERROR(VLOOKUP($G300,'計算用(別紙5) 指導者'!$C:$N,K$3,0),""))</f>
        <v/>
      </c>
      <c r="L300" s="116" t="str">
        <f>IF($F300="","",IFERROR(VLOOKUP($G300,'計算用(別紙5) 指導者'!$C:$N,L$3,0),""))</f>
        <v/>
      </c>
      <c r="M300" s="116" t="str">
        <f>IF($F300="","",IFERROR(VLOOKUP($G300,'計算用(別紙5) 指導者'!$C:$N,M$3,0),""))</f>
        <v/>
      </c>
      <c r="N300" s="116" t="str">
        <f>IF($F300="","",IFERROR(VLOOKUP($G300,'計算用(別紙5) 指導者'!$C:$N,N$3,0),""))</f>
        <v/>
      </c>
      <c r="O300" s="116" t="str">
        <f>IF($F300="","",IFERROR(VLOOKUP($G300,'計算用(別紙5) 指導者'!$C:$N,O$3,0),""))</f>
        <v/>
      </c>
      <c r="P300" s="116" t="str">
        <f>IF($F300="","",IFERROR(VLOOKUP($G300,'計算用(別紙5) 指導者'!$C:$N,P$3,0),""))</f>
        <v/>
      </c>
      <c r="Q300" s="116" t="str">
        <f>IF($F300="","",IFERROR(VLOOKUP($G300,'計算用(別紙5) 指導者'!$C:$N,Q$3,0),""))</f>
        <v/>
      </c>
    </row>
    <row r="301" spans="1:17" s="267" customFormat="1" ht="18.75" x14ac:dyDescent="0.15">
      <c r="A301" s="449">
        <v>12</v>
      </c>
      <c r="C301" s="268"/>
      <c r="D301" s="274"/>
      <c r="E301" s="133"/>
      <c r="K301" s="290"/>
      <c r="P301" s="895">
        <f>'【入力】別紙2-2'!$E$8</f>
        <v>0</v>
      </c>
      <c r="Q301" s="895"/>
    </row>
    <row r="302" spans="1:17" s="285" customFormat="1" ht="18.75" x14ac:dyDescent="0.2">
      <c r="A302" s="450">
        <f>A301</f>
        <v>12</v>
      </c>
      <c r="B302" s="281"/>
      <c r="C302" s="283"/>
      <c r="D302" s="284"/>
      <c r="E302" s="896" t="s">
        <v>463</v>
      </c>
      <c r="F302" s="896"/>
      <c r="G302" s="896"/>
      <c r="H302" s="896"/>
      <c r="I302" s="896"/>
      <c r="J302" s="896"/>
      <c r="K302" s="896"/>
      <c r="L302" s="896"/>
      <c r="M302" s="896"/>
      <c r="N302" s="896"/>
      <c r="O302" s="897"/>
      <c r="P302" s="897"/>
      <c r="Q302" s="897"/>
    </row>
    <row r="303" spans="1:17" s="48" customFormat="1" ht="18.75" x14ac:dyDescent="0.2">
      <c r="A303" s="451">
        <f>A302</f>
        <v>12</v>
      </c>
      <c r="B303" s="271"/>
      <c r="C303" s="147"/>
      <c r="D303" s="275"/>
      <c r="E303" s="896"/>
      <c r="F303" s="896"/>
      <c r="G303" s="896"/>
      <c r="H303" s="896"/>
      <c r="I303" s="896"/>
      <c r="J303" s="896"/>
      <c r="K303" s="896"/>
      <c r="L303" s="896"/>
      <c r="M303" s="896"/>
      <c r="N303" s="896"/>
      <c r="O303" s="898" t="s">
        <v>243</v>
      </c>
      <c r="P303" s="898"/>
      <c r="Q303" s="898"/>
    </row>
    <row r="304" spans="1:17" s="48" customFormat="1" ht="18.75" x14ac:dyDescent="0.15">
      <c r="A304" s="451">
        <f t="shared" ref="A304:A327" si="33">A303</f>
        <v>12</v>
      </c>
      <c r="B304" s="271"/>
      <c r="C304" s="147"/>
      <c r="D304" s="275"/>
      <c r="E304" s="275"/>
      <c r="F304" s="113"/>
      <c r="G304" s="113"/>
      <c r="H304" s="113"/>
      <c r="I304" s="113"/>
      <c r="J304" s="113"/>
      <c r="K304" s="114"/>
      <c r="L304" s="113"/>
      <c r="M304" s="113"/>
      <c r="N304" s="113"/>
      <c r="O304" s="113"/>
      <c r="P304" s="113"/>
      <c r="Q304" s="269"/>
    </row>
    <row r="305" spans="1:17" s="48" customFormat="1" ht="18.75" x14ac:dyDescent="0.2">
      <c r="A305" s="451">
        <f t="shared" si="33"/>
        <v>12</v>
      </c>
      <c r="B305" s="271"/>
      <c r="C305" s="147"/>
      <c r="D305" s="275"/>
      <c r="E305" s="892" t="s">
        <v>464</v>
      </c>
      <c r="F305" s="892"/>
      <c r="G305" s="892"/>
      <c r="H305" s="893" t="str">
        <f>IF(IFERROR(VLOOKUP($A302,'計算用(別紙2-2)区分'!$A:$E,4,0),"")="","",VLOOKUP($A302,'計算用(別紙2-2)区分'!$A:$E,4,0))</f>
        <v/>
      </c>
      <c r="I305" s="893"/>
      <c r="J305" s="893"/>
      <c r="K305" s="893"/>
      <c r="L305" s="893"/>
      <c r="M305" s="893"/>
      <c r="N305" s="893"/>
      <c r="O305" s="270"/>
      <c r="P305" s="270"/>
      <c r="Q305" s="270"/>
    </row>
    <row r="306" spans="1:17" s="48" customFormat="1" ht="18.75" x14ac:dyDescent="0.15">
      <c r="A306" s="451">
        <f t="shared" si="33"/>
        <v>12</v>
      </c>
      <c r="B306" s="271"/>
      <c r="C306" s="147"/>
      <c r="D306" s="275"/>
      <c r="E306" s="275"/>
      <c r="F306" s="894"/>
      <c r="G306" s="894"/>
      <c r="H306" s="894"/>
      <c r="I306" s="894"/>
      <c r="J306" s="894"/>
      <c r="K306" s="894"/>
      <c r="L306" s="894"/>
      <c r="M306" s="894"/>
      <c r="N306" s="894"/>
      <c r="O306" s="280"/>
      <c r="P306" s="280"/>
      <c r="Q306" s="280"/>
    </row>
    <row r="307" spans="1:17" s="42" customFormat="1" ht="57" x14ac:dyDescent="0.15">
      <c r="A307" s="451">
        <f t="shared" si="33"/>
        <v>12</v>
      </c>
      <c r="B307" s="271"/>
      <c r="C307" s="148"/>
      <c r="D307" s="276"/>
      <c r="E307" s="278"/>
      <c r="F307" s="115" t="s">
        <v>488</v>
      </c>
      <c r="G307" s="115" t="s">
        <v>465</v>
      </c>
      <c r="H307" s="115" t="s">
        <v>466</v>
      </c>
      <c r="I307" s="115" t="s">
        <v>484</v>
      </c>
      <c r="J307" s="115" t="s">
        <v>467</v>
      </c>
      <c r="K307" s="115" t="s">
        <v>468</v>
      </c>
      <c r="L307" s="115" t="s">
        <v>485</v>
      </c>
      <c r="M307" s="115" t="s">
        <v>486</v>
      </c>
      <c r="N307" s="115" t="s">
        <v>487</v>
      </c>
      <c r="O307" s="115" t="s">
        <v>742</v>
      </c>
      <c r="P307" s="115" t="s">
        <v>469</v>
      </c>
      <c r="Q307" s="115" t="s">
        <v>470</v>
      </c>
    </row>
    <row r="308" spans="1:17" s="108" customFormat="1" ht="135" x14ac:dyDescent="0.15">
      <c r="A308" s="452">
        <f t="shared" si="33"/>
        <v>12</v>
      </c>
      <c r="B308" s="282" t="s">
        <v>803</v>
      </c>
      <c r="C308" s="149" t="str">
        <f>$H$305&amp;D308</f>
        <v>1</v>
      </c>
      <c r="D308" s="274">
        <v>1</v>
      </c>
      <c r="E308" s="277" t="str">
        <f>IF(F308&lt;&gt;"",D308,"")</f>
        <v/>
      </c>
      <c r="F308" s="116" t="str">
        <f>IFERROR($H$305&amp;"("&amp;VLOOKUP($C308,'計算用(別紙5)区分別指導者'!$C:$G,F$3,0)&amp;")","")</f>
        <v/>
      </c>
      <c r="G308" s="116" t="str">
        <f>IF($F308="","",IFERROR(VLOOKUP($C308,'計算用(別紙5)区分別指導者'!$C:$G,G$3,0),""))</f>
        <v/>
      </c>
      <c r="H308" s="116" t="str">
        <f>IF($F308="","",IFERROR(VLOOKUP($G308,'計算用(別紙5) 指導者'!$C:$N,H$3,0),""))</f>
        <v/>
      </c>
      <c r="I308" s="116" t="str">
        <f>IF($F308="","",IFERROR(VLOOKUP($G308,'計算用(別紙5) 指導者'!$C:$N,I$3,0),""))</f>
        <v/>
      </c>
      <c r="J308" s="116" t="str">
        <f>IF($F308="","",IFERROR(VLOOKUP($G308,'計算用(別紙5) 指導者'!$C:$N,J$3,0),""))</f>
        <v/>
      </c>
      <c r="K308" s="117" t="str">
        <f>IF($F308="","",IFERROR(VLOOKUP($G308,'計算用(別紙5) 指導者'!$C:$N,K$3,0),""))</f>
        <v/>
      </c>
      <c r="L308" s="116" t="str">
        <f>IF($F308="","",IFERROR(VLOOKUP($G308,'計算用(別紙5) 指導者'!$C:$N,L$3,0),""))</f>
        <v/>
      </c>
      <c r="M308" s="116" t="str">
        <f>IF($F308="","",IFERROR(VLOOKUP($G308,'計算用(別紙5) 指導者'!$C:$N,M$3,0),""))</f>
        <v/>
      </c>
      <c r="N308" s="116" t="str">
        <f>IF($F308="","",IFERROR(VLOOKUP($G308,'計算用(別紙5) 指導者'!$C:$N,N$3,0),""))</f>
        <v/>
      </c>
      <c r="O308" s="116" t="str">
        <f>IF($F308="","",IFERROR(VLOOKUP($G308,'計算用(別紙5) 指導者'!$C:$N,O$3,0),""))</f>
        <v/>
      </c>
      <c r="P308" s="116" t="str">
        <f>IF($F308="","",IFERROR(VLOOKUP($G308,'計算用(別紙5) 指導者'!$C:$N,P$3,0),""))</f>
        <v/>
      </c>
      <c r="Q308" s="116" t="str">
        <f>IF($F308="","",IFERROR(VLOOKUP($G308,'計算用(別紙5) 指導者'!$C:$N,Q$3,0),""))</f>
        <v/>
      </c>
    </row>
    <row r="309" spans="1:17" s="108" customFormat="1" ht="135" x14ac:dyDescent="0.15">
      <c r="A309" s="452">
        <f t="shared" si="33"/>
        <v>12</v>
      </c>
      <c r="B309" s="282" t="s">
        <v>803</v>
      </c>
      <c r="C309" s="149" t="str">
        <f t="shared" ref="C309:C327" si="34">$H$305&amp;D309</f>
        <v>2</v>
      </c>
      <c r="D309" s="274">
        <v>2</v>
      </c>
      <c r="E309" s="277" t="str">
        <f t="shared" ref="E309:E327" si="35">IF(F309&lt;&gt;"",D309,"")</f>
        <v/>
      </c>
      <c r="F309" s="116" t="str">
        <f>IFERROR($H$305&amp;"("&amp;VLOOKUP($C309,'計算用(別紙5)区分別指導者'!$C:$G,F$3,0)&amp;")","")</f>
        <v/>
      </c>
      <c r="G309" s="116" t="str">
        <f>IF($F309="","",IFERROR(VLOOKUP($C309,'計算用(別紙5)区分別指導者'!$C:$G,G$3,0),""))</f>
        <v/>
      </c>
      <c r="H309" s="116" t="str">
        <f>IF($F309="","",IFERROR(VLOOKUP($G309,'計算用(別紙5) 指導者'!$C:$N,H$3,0),""))</f>
        <v/>
      </c>
      <c r="I309" s="116" t="str">
        <f>IF($F309="","",IFERROR(VLOOKUP($G309,'計算用(別紙5) 指導者'!$C:$N,I$3,0),""))</f>
        <v/>
      </c>
      <c r="J309" s="116" t="str">
        <f>IF($F309="","",IFERROR(VLOOKUP($G309,'計算用(別紙5) 指導者'!$C:$N,J$3,0),""))</f>
        <v/>
      </c>
      <c r="K309" s="117" t="str">
        <f>IF($F309="","",IFERROR(VLOOKUP($G309,'計算用(別紙5) 指導者'!$C:$N,K$3,0),""))</f>
        <v/>
      </c>
      <c r="L309" s="116" t="str">
        <f>IF($F309="","",IFERROR(VLOOKUP($G309,'計算用(別紙5) 指導者'!$C:$N,L$3,0),""))</f>
        <v/>
      </c>
      <c r="M309" s="116" t="str">
        <f>IF($F309="","",IFERROR(VLOOKUP($G309,'計算用(別紙5) 指導者'!$C:$N,M$3,0),""))</f>
        <v/>
      </c>
      <c r="N309" s="116" t="str">
        <f>IF($F309="","",IFERROR(VLOOKUP($G309,'計算用(別紙5) 指導者'!$C:$N,N$3,0),""))</f>
        <v/>
      </c>
      <c r="O309" s="116" t="str">
        <f>IF($F309="","",IFERROR(VLOOKUP($G309,'計算用(別紙5) 指導者'!$C:$N,O$3,0),""))</f>
        <v/>
      </c>
      <c r="P309" s="116" t="str">
        <f>IF($F309="","",IFERROR(VLOOKUP($G309,'計算用(別紙5) 指導者'!$C:$N,P$3,0),""))</f>
        <v/>
      </c>
      <c r="Q309" s="116" t="str">
        <f>IF($F309="","",IFERROR(VLOOKUP($G309,'計算用(別紙5) 指導者'!$C:$N,Q$3,0),""))</f>
        <v/>
      </c>
    </row>
    <row r="310" spans="1:17" s="108" customFormat="1" ht="135" x14ac:dyDescent="0.15">
      <c r="A310" s="452">
        <f t="shared" si="33"/>
        <v>12</v>
      </c>
      <c r="B310" s="282" t="s">
        <v>803</v>
      </c>
      <c r="C310" s="149" t="str">
        <f t="shared" si="34"/>
        <v>3</v>
      </c>
      <c r="D310" s="274">
        <v>3</v>
      </c>
      <c r="E310" s="277" t="str">
        <f t="shared" si="35"/>
        <v/>
      </c>
      <c r="F310" s="116" t="str">
        <f>IFERROR($H$305&amp;"("&amp;VLOOKUP($C310,'計算用(別紙5)区分別指導者'!$C:$G,F$3,0)&amp;")","")</f>
        <v/>
      </c>
      <c r="G310" s="116" t="str">
        <f>IF($F310="","",IFERROR(VLOOKUP($C310,'計算用(別紙5)区分別指導者'!$C:$G,G$3,0),""))</f>
        <v/>
      </c>
      <c r="H310" s="116" t="str">
        <f>IF($F310="","",IFERROR(VLOOKUP($G310,'計算用(別紙5) 指導者'!$C:$N,H$3,0),""))</f>
        <v/>
      </c>
      <c r="I310" s="116" t="str">
        <f>IF($F310="","",IFERROR(VLOOKUP($G310,'計算用(別紙5) 指導者'!$C:$N,I$3,0),""))</f>
        <v/>
      </c>
      <c r="J310" s="116" t="str">
        <f>IF($F310="","",IFERROR(VLOOKUP($G310,'計算用(別紙5) 指導者'!$C:$N,J$3,0),""))</f>
        <v/>
      </c>
      <c r="K310" s="117" t="str">
        <f>IF($F310="","",IFERROR(VLOOKUP($G310,'計算用(別紙5) 指導者'!$C:$N,K$3,0),""))</f>
        <v/>
      </c>
      <c r="L310" s="116" t="str">
        <f>IF($F310="","",IFERROR(VLOOKUP($G310,'計算用(別紙5) 指導者'!$C:$N,L$3,0),""))</f>
        <v/>
      </c>
      <c r="M310" s="116" t="str">
        <f>IF($F310="","",IFERROR(VLOOKUP($G310,'計算用(別紙5) 指導者'!$C:$N,M$3,0),""))</f>
        <v/>
      </c>
      <c r="N310" s="116" t="str">
        <f>IF($F310="","",IFERROR(VLOOKUP($G310,'計算用(別紙5) 指導者'!$C:$N,N$3,0),""))</f>
        <v/>
      </c>
      <c r="O310" s="116" t="str">
        <f>IF($F310="","",IFERROR(VLOOKUP($G310,'計算用(別紙5) 指導者'!$C:$N,O$3,0),""))</f>
        <v/>
      </c>
      <c r="P310" s="116" t="str">
        <f>IF($F310="","",IFERROR(VLOOKUP($G310,'計算用(別紙5) 指導者'!$C:$N,P$3,0),""))</f>
        <v/>
      </c>
      <c r="Q310" s="116" t="str">
        <f>IF($F310="","",IFERROR(VLOOKUP($G310,'計算用(別紙5) 指導者'!$C:$N,Q$3,0),""))</f>
        <v/>
      </c>
    </row>
    <row r="311" spans="1:17" s="108" customFormat="1" ht="135" x14ac:dyDescent="0.15">
      <c r="A311" s="452">
        <f t="shared" si="33"/>
        <v>12</v>
      </c>
      <c r="B311" s="282" t="s">
        <v>803</v>
      </c>
      <c r="C311" s="149" t="str">
        <f t="shared" si="34"/>
        <v>4</v>
      </c>
      <c r="D311" s="274">
        <v>4</v>
      </c>
      <c r="E311" s="277" t="str">
        <f t="shared" si="35"/>
        <v/>
      </c>
      <c r="F311" s="116" t="str">
        <f>IFERROR($H$305&amp;"("&amp;VLOOKUP($C311,'計算用(別紙5)区分別指導者'!$C:$G,F$3,0)&amp;")","")</f>
        <v/>
      </c>
      <c r="G311" s="116" t="str">
        <f>IF($F311="","",IFERROR(VLOOKUP($C311,'計算用(別紙5)区分別指導者'!$C:$G,G$3,0),""))</f>
        <v/>
      </c>
      <c r="H311" s="116" t="str">
        <f>IF($F311="","",IFERROR(VLOOKUP($G311,'計算用(別紙5) 指導者'!$C:$N,H$3,0),""))</f>
        <v/>
      </c>
      <c r="I311" s="116" t="str">
        <f>IF($F311="","",IFERROR(VLOOKUP($G311,'計算用(別紙5) 指導者'!$C:$N,I$3,0),""))</f>
        <v/>
      </c>
      <c r="J311" s="116" t="str">
        <f>IF($F311="","",IFERROR(VLOOKUP($G311,'計算用(別紙5) 指導者'!$C:$N,J$3,0),""))</f>
        <v/>
      </c>
      <c r="K311" s="117" t="str">
        <f>IF($F311="","",IFERROR(VLOOKUP($G311,'計算用(別紙5) 指導者'!$C:$N,K$3,0),""))</f>
        <v/>
      </c>
      <c r="L311" s="116" t="str">
        <f>IF($F311="","",IFERROR(VLOOKUP($G311,'計算用(別紙5) 指導者'!$C:$N,L$3,0),""))</f>
        <v/>
      </c>
      <c r="M311" s="116" t="str">
        <f>IF($F311="","",IFERROR(VLOOKUP($G311,'計算用(別紙5) 指導者'!$C:$N,M$3,0),""))</f>
        <v/>
      </c>
      <c r="N311" s="116" t="str">
        <f>IF($F311="","",IFERROR(VLOOKUP($G311,'計算用(別紙5) 指導者'!$C:$N,N$3,0),""))</f>
        <v/>
      </c>
      <c r="O311" s="116" t="str">
        <f>IF($F311="","",IFERROR(VLOOKUP($G311,'計算用(別紙5) 指導者'!$C:$N,O$3,0),""))</f>
        <v/>
      </c>
      <c r="P311" s="116" t="str">
        <f>IF($F311="","",IFERROR(VLOOKUP($G311,'計算用(別紙5) 指導者'!$C:$N,P$3,0),""))</f>
        <v/>
      </c>
      <c r="Q311" s="116" t="str">
        <f>IF($F311="","",IFERROR(VLOOKUP($G311,'計算用(別紙5) 指導者'!$C:$N,Q$3,0),""))</f>
        <v/>
      </c>
    </row>
    <row r="312" spans="1:17" s="108" customFormat="1" ht="135" x14ac:dyDescent="0.15">
      <c r="A312" s="452">
        <f t="shared" si="33"/>
        <v>12</v>
      </c>
      <c r="B312" s="282" t="s">
        <v>803</v>
      </c>
      <c r="C312" s="149" t="str">
        <f t="shared" si="34"/>
        <v>5</v>
      </c>
      <c r="D312" s="274">
        <v>5</v>
      </c>
      <c r="E312" s="277" t="str">
        <f t="shared" si="35"/>
        <v/>
      </c>
      <c r="F312" s="116" t="str">
        <f>IFERROR($H$305&amp;"("&amp;VLOOKUP($C312,'計算用(別紙5)区分別指導者'!$C:$G,F$3,0)&amp;")","")</f>
        <v/>
      </c>
      <c r="G312" s="116" t="str">
        <f>IF($F312="","",IFERROR(VLOOKUP($C312,'計算用(別紙5)区分別指導者'!$C:$G,G$3,0),""))</f>
        <v/>
      </c>
      <c r="H312" s="116" t="str">
        <f>IF($F312="","",IFERROR(VLOOKUP($G312,'計算用(別紙5) 指導者'!$C:$N,H$3,0),""))</f>
        <v/>
      </c>
      <c r="I312" s="116" t="str">
        <f>IF($F312="","",IFERROR(VLOOKUP($G312,'計算用(別紙5) 指導者'!$C:$N,I$3,0),""))</f>
        <v/>
      </c>
      <c r="J312" s="116" t="str">
        <f>IF($F312="","",IFERROR(VLOOKUP($G312,'計算用(別紙5) 指導者'!$C:$N,J$3,0),""))</f>
        <v/>
      </c>
      <c r="K312" s="117" t="str">
        <f>IF($F312="","",IFERROR(VLOOKUP($G312,'計算用(別紙5) 指導者'!$C:$N,K$3,0),""))</f>
        <v/>
      </c>
      <c r="L312" s="116" t="str">
        <f>IF($F312="","",IFERROR(VLOOKUP($G312,'計算用(別紙5) 指導者'!$C:$N,L$3,0),""))</f>
        <v/>
      </c>
      <c r="M312" s="116" t="str">
        <f>IF($F312="","",IFERROR(VLOOKUP($G312,'計算用(別紙5) 指導者'!$C:$N,M$3,0),""))</f>
        <v/>
      </c>
      <c r="N312" s="116" t="str">
        <f>IF($F312="","",IFERROR(VLOOKUP($G312,'計算用(別紙5) 指導者'!$C:$N,N$3,0),""))</f>
        <v/>
      </c>
      <c r="O312" s="116" t="str">
        <f>IF($F312="","",IFERROR(VLOOKUP($G312,'計算用(別紙5) 指導者'!$C:$N,O$3,0),""))</f>
        <v/>
      </c>
      <c r="P312" s="116" t="str">
        <f>IF($F312="","",IFERROR(VLOOKUP($G312,'計算用(別紙5) 指導者'!$C:$N,P$3,0),""))</f>
        <v/>
      </c>
      <c r="Q312" s="116" t="str">
        <f>IF($F312="","",IFERROR(VLOOKUP($G312,'計算用(別紙5) 指導者'!$C:$N,Q$3,0),""))</f>
        <v/>
      </c>
    </row>
    <row r="313" spans="1:17" s="108" customFormat="1" ht="135" x14ac:dyDescent="0.15">
      <c r="A313" s="452">
        <f t="shared" si="33"/>
        <v>12</v>
      </c>
      <c r="B313" s="282" t="s">
        <v>803</v>
      </c>
      <c r="C313" s="149" t="str">
        <f t="shared" si="34"/>
        <v>6</v>
      </c>
      <c r="D313" s="274">
        <v>6</v>
      </c>
      <c r="E313" s="277" t="str">
        <f t="shared" si="35"/>
        <v/>
      </c>
      <c r="F313" s="116" t="str">
        <f>IFERROR($H$305&amp;"("&amp;VLOOKUP($C313,'計算用(別紙5)区分別指導者'!$C:$G,F$3,0)&amp;")","")</f>
        <v/>
      </c>
      <c r="G313" s="116" t="str">
        <f>IF($F313="","",IFERROR(VLOOKUP($C313,'計算用(別紙5)区分別指導者'!$C:$G,G$3,0),""))</f>
        <v/>
      </c>
      <c r="H313" s="116" t="str">
        <f>IF($F313="","",IFERROR(VLOOKUP($G313,'計算用(別紙5) 指導者'!$C:$N,H$3,0),""))</f>
        <v/>
      </c>
      <c r="I313" s="116" t="str">
        <f>IF($F313="","",IFERROR(VLOOKUP($G313,'計算用(別紙5) 指導者'!$C:$N,I$3,0),""))</f>
        <v/>
      </c>
      <c r="J313" s="116" t="str">
        <f>IF($F313="","",IFERROR(VLOOKUP($G313,'計算用(別紙5) 指導者'!$C:$N,J$3,0),""))</f>
        <v/>
      </c>
      <c r="K313" s="117" t="str">
        <f>IF($F313="","",IFERROR(VLOOKUP($G313,'計算用(別紙5) 指導者'!$C:$N,K$3,0),""))</f>
        <v/>
      </c>
      <c r="L313" s="116" t="str">
        <f>IF($F313="","",IFERROR(VLOOKUP($G313,'計算用(別紙5) 指導者'!$C:$N,L$3,0),""))</f>
        <v/>
      </c>
      <c r="M313" s="116" t="str">
        <f>IF($F313="","",IFERROR(VLOOKUP($G313,'計算用(別紙5) 指導者'!$C:$N,M$3,0),""))</f>
        <v/>
      </c>
      <c r="N313" s="116" t="str">
        <f>IF($F313="","",IFERROR(VLOOKUP($G313,'計算用(別紙5) 指導者'!$C:$N,N$3,0),""))</f>
        <v/>
      </c>
      <c r="O313" s="116" t="str">
        <f>IF($F313="","",IFERROR(VLOOKUP($G313,'計算用(別紙5) 指導者'!$C:$N,O$3,0),""))</f>
        <v/>
      </c>
      <c r="P313" s="116" t="str">
        <f>IF($F313="","",IFERROR(VLOOKUP($G313,'計算用(別紙5) 指導者'!$C:$N,P$3,0),""))</f>
        <v/>
      </c>
      <c r="Q313" s="116" t="str">
        <f>IF($F313="","",IFERROR(VLOOKUP($G313,'計算用(別紙5) 指導者'!$C:$N,Q$3,0),""))</f>
        <v/>
      </c>
    </row>
    <row r="314" spans="1:17" s="108" customFormat="1" ht="135" x14ac:dyDescent="0.15">
      <c r="A314" s="452">
        <f t="shared" si="33"/>
        <v>12</v>
      </c>
      <c r="B314" s="282" t="s">
        <v>803</v>
      </c>
      <c r="C314" s="149" t="str">
        <f t="shared" si="34"/>
        <v>7</v>
      </c>
      <c r="D314" s="274">
        <v>7</v>
      </c>
      <c r="E314" s="277" t="str">
        <f t="shared" si="35"/>
        <v/>
      </c>
      <c r="F314" s="116" t="str">
        <f>IFERROR($H$305&amp;"("&amp;VLOOKUP($C314,'計算用(別紙5)区分別指導者'!$C:$G,F$3,0)&amp;")","")</f>
        <v/>
      </c>
      <c r="G314" s="116" t="str">
        <f>IF($F314="","",IFERROR(VLOOKUP($C314,'計算用(別紙5)区分別指導者'!$C:$G,G$3,0),""))</f>
        <v/>
      </c>
      <c r="H314" s="116" t="str">
        <f>IF($F314="","",IFERROR(VLOOKUP($G314,'計算用(別紙5) 指導者'!$C:$N,H$3,0),""))</f>
        <v/>
      </c>
      <c r="I314" s="116" t="str">
        <f>IF($F314="","",IFERROR(VLOOKUP($G314,'計算用(別紙5) 指導者'!$C:$N,I$3,0),""))</f>
        <v/>
      </c>
      <c r="J314" s="116" t="str">
        <f>IF($F314="","",IFERROR(VLOOKUP($G314,'計算用(別紙5) 指導者'!$C:$N,J$3,0),""))</f>
        <v/>
      </c>
      <c r="K314" s="117" t="str">
        <f>IF($F314="","",IFERROR(VLOOKUP($G314,'計算用(別紙5) 指導者'!$C:$N,K$3,0),""))</f>
        <v/>
      </c>
      <c r="L314" s="116" t="str">
        <f>IF($F314="","",IFERROR(VLOOKUP($G314,'計算用(別紙5) 指導者'!$C:$N,L$3,0),""))</f>
        <v/>
      </c>
      <c r="M314" s="116" t="str">
        <f>IF($F314="","",IFERROR(VLOOKUP($G314,'計算用(別紙5) 指導者'!$C:$N,M$3,0),""))</f>
        <v/>
      </c>
      <c r="N314" s="116" t="str">
        <f>IF($F314="","",IFERROR(VLOOKUP($G314,'計算用(別紙5) 指導者'!$C:$N,N$3,0),""))</f>
        <v/>
      </c>
      <c r="O314" s="116" t="str">
        <f>IF($F314="","",IFERROR(VLOOKUP($G314,'計算用(別紙5) 指導者'!$C:$N,O$3,0),""))</f>
        <v/>
      </c>
      <c r="P314" s="116" t="str">
        <f>IF($F314="","",IFERROR(VLOOKUP($G314,'計算用(別紙5) 指導者'!$C:$N,P$3,0),""))</f>
        <v/>
      </c>
      <c r="Q314" s="116" t="str">
        <f>IF($F314="","",IFERROR(VLOOKUP($G314,'計算用(別紙5) 指導者'!$C:$N,Q$3,0),""))</f>
        <v/>
      </c>
    </row>
    <row r="315" spans="1:17" s="108" customFormat="1" ht="135" x14ac:dyDescent="0.15">
      <c r="A315" s="452">
        <f t="shared" si="33"/>
        <v>12</v>
      </c>
      <c r="B315" s="282" t="s">
        <v>803</v>
      </c>
      <c r="C315" s="149" t="str">
        <f t="shared" si="34"/>
        <v>8</v>
      </c>
      <c r="D315" s="274">
        <v>8</v>
      </c>
      <c r="E315" s="277" t="str">
        <f t="shared" si="35"/>
        <v/>
      </c>
      <c r="F315" s="116" t="str">
        <f>IFERROR($H$305&amp;"("&amp;VLOOKUP($C315,'計算用(別紙5)区分別指導者'!$C:$G,F$3,0)&amp;")","")</f>
        <v/>
      </c>
      <c r="G315" s="116" t="str">
        <f>IF($F315="","",IFERROR(VLOOKUP($C315,'計算用(別紙5)区分別指導者'!$C:$G,G$3,0),""))</f>
        <v/>
      </c>
      <c r="H315" s="116" t="str">
        <f>IF($F315="","",IFERROR(VLOOKUP($G315,'計算用(別紙5) 指導者'!$C:$N,H$3,0),""))</f>
        <v/>
      </c>
      <c r="I315" s="116" t="str">
        <f>IF($F315="","",IFERROR(VLOOKUP($G315,'計算用(別紙5) 指導者'!$C:$N,I$3,0),""))</f>
        <v/>
      </c>
      <c r="J315" s="116" t="str">
        <f>IF($F315="","",IFERROR(VLOOKUP($G315,'計算用(別紙5) 指導者'!$C:$N,J$3,0),""))</f>
        <v/>
      </c>
      <c r="K315" s="117" t="str">
        <f>IF($F315="","",IFERROR(VLOOKUP($G315,'計算用(別紙5) 指導者'!$C:$N,K$3,0),""))</f>
        <v/>
      </c>
      <c r="L315" s="116" t="str">
        <f>IF($F315="","",IFERROR(VLOOKUP($G315,'計算用(別紙5) 指導者'!$C:$N,L$3,0),""))</f>
        <v/>
      </c>
      <c r="M315" s="116" t="str">
        <f>IF($F315="","",IFERROR(VLOOKUP($G315,'計算用(別紙5) 指導者'!$C:$N,M$3,0),""))</f>
        <v/>
      </c>
      <c r="N315" s="116" t="str">
        <f>IF($F315="","",IFERROR(VLOOKUP($G315,'計算用(別紙5) 指導者'!$C:$N,N$3,0),""))</f>
        <v/>
      </c>
      <c r="O315" s="116" t="str">
        <f>IF($F315="","",IFERROR(VLOOKUP($G315,'計算用(別紙5) 指導者'!$C:$N,O$3,0),""))</f>
        <v/>
      </c>
      <c r="P315" s="116" t="str">
        <f>IF($F315="","",IFERROR(VLOOKUP($G315,'計算用(別紙5) 指導者'!$C:$N,P$3,0),""))</f>
        <v/>
      </c>
      <c r="Q315" s="116" t="str">
        <f>IF($F315="","",IFERROR(VLOOKUP($G315,'計算用(別紙5) 指導者'!$C:$N,Q$3,0),""))</f>
        <v/>
      </c>
    </row>
    <row r="316" spans="1:17" s="108" customFormat="1" ht="135" x14ac:dyDescent="0.15">
      <c r="A316" s="452">
        <f t="shared" si="33"/>
        <v>12</v>
      </c>
      <c r="B316" s="282" t="s">
        <v>803</v>
      </c>
      <c r="C316" s="149" t="str">
        <f t="shared" si="34"/>
        <v>9</v>
      </c>
      <c r="D316" s="274">
        <v>9</v>
      </c>
      <c r="E316" s="277" t="str">
        <f t="shared" si="35"/>
        <v/>
      </c>
      <c r="F316" s="116" t="str">
        <f>IFERROR($H$305&amp;"("&amp;VLOOKUP($C316,'計算用(別紙5)区分別指導者'!$C:$G,F$3,0)&amp;")","")</f>
        <v/>
      </c>
      <c r="G316" s="116" t="str">
        <f>IF($F316="","",IFERROR(VLOOKUP($C316,'計算用(別紙5)区分別指導者'!$C:$G,G$3,0),""))</f>
        <v/>
      </c>
      <c r="H316" s="116" t="str">
        <f>IF($F316="","",IFERROR(VLOOKUP($G316,'計算用(別紙5) 指導者'!$C:$N,H$3,0),""))</f>
        <v/>
      </c>
      <c r="I316" s="116" t="str">
        <f>IF($F316="","",IFERROR(VLOOKUP($G316,'計算用(別紙5) 指導者'!$C:$N,I$3,0),""))</f>
        <v/>
      </c>
      <c r="J316" s="116" t="str">
        <f>IF($F316="","",IFERROR(VLOOKUP($G316,'計算用(別紙5) 指導者'!$C:$N,J$3,0),""))</f>
        <v/>
      </c>
      <c r="K316" s="117" t="str">
        <f>IF($F316="","",IFERROR(VLOOKUP($G316,'計算用(別紙5) 指導者'!$C:$N,K$3,0),""))</f>
        <v/>
      </c>
      <c r="L316" s="116" t="str">
        <f>IF($F316="","",IFERROR(VLOOKUP($G316,'計算用(別紙5) 指導者'!$C:$N,L$3,0),""))</f>
        <v/>
      </c>
      <c r="M316" s="116" t="str">
        <f>IF($F316="","",IFERROR(VLOOKUP($G316,'計算用(別紙5) 指導者'!$C:$N,M$3,0),""))</f>
        <v/>
      </c>
      <c r="N316" s="116" t="str">
        <f>IF($F316="","",IFERROR(VLOOKUP($G316,'計算用(別紙5) 指導者'!$C:$N,N$3,0),""))</f>
        <v/>
      </c>
      <c r="O316" s="116" t="str">
        <f>IF($F316="","",IFERROR(VLOOKUP($G316,'計算用(別紙5) 指導者'!$C:$N,O$3,0),""))</f>
        <v/>
      </c>
      <c r="P316" s="116" t="str">
        <f>IF($F316="","",IFERROR(VLOOKUP($G316,'計算用(別紙5) 指導者'!$C:$N,P$3,0),""))</f>
        <v/>
      </c>
      <c r="Q316" s="116" t="str">
        <f>IF($F316="","",IFERROR(VLOOKUP($G316,'計算用(別紙5) 指導者'!$C:$N,Q$3,0),""))</f>
        <v/>
      </c>
    </row>
    <row r="317" spans="1:17" s="108" customFormat="1" ht="135" x14ac:dyDescent="0.15">
      <c r="A317" s="452">
        <f t="shared" si="33"/>
        <v>12</v>
      </c>
      <c r="B317" s="282" t="s">
        <v>803</v>
      </c>
      <c r="C317" s="149" t="str">
        <f t="shared" si="34"/>
        <v>10</v>
      </c>
      <c r="D317" s="274">
        <v>10</v>
      </c>
      <c r="E317" s="277" t="str">
        <f t="shared" si="35"/>
        <v/>
      </c>
      <c r="F317" s="116" t="str">
        <f>IFERROR($H$305&amp;"("&amp;VLOOKUP($C317,'計算用(別紙5)区分別指導者'!$C:$G,F$3,0)&amp;")","")</f>
        <v/>
      </c>
      <c r="G317" s="116" t="str">
        <f>IF($F317="","",IFERROR(VLOOKUP($C317,'計算用(別紙5)区分別指導者'!$C:$G,G$3,0),""))</f>
        <v/>
      </c>
      <c r="H317" s="116" t="str">
        <f>IF($F317="","",IFERROR(VLOOKUP($G317,'計算用(別紙5) 指導者'!$C:$N,H$3,0),""))</f>
        <v/>
      </c>
      <c r="I317" s="116" t="str">
        <f>IF($F317="","",IFERROR(VLOOKUP($G317,'計算用(別紙5) 指導者'!$C:$N,I$3,0),""))</f>
        <v/>
      </c>
      <c r="J317" s="116" t="str">
        <f>IF($F317="","",IFERROR(VLOOKUP($G317,'計算用(別紙5) 指導者'!$C:$N,J$3,0),""))</f>
        <v/>
      </c>
      <c r="K317" s="117" t="str">
        <f>IF($F317="","",IFERROR(VLOOKUP($G317,'計算用(別紙5) 指導者'!$C:$N,K$3,0),""))</f>
        <v/>
      </c>
      <c r="L317" s="116" t="str">
        <f>IF($F317="","",IFERROR(VLOOKUP($G317,'計算用(別紙5) 指導者'!$C:$N,L$3,0),""))</f>
        <v/>
      </c>
      <c r="M317" s="116" t="str">
        <f>IF($F317="","",IFERROR(VLOOKUP($G317,'計算用(別紙5) 指導者'!$C:$N,M$3,0),""))</f>
        <v/>
      </c>
      <c r="N317" s="116" t="str">
        <f>IF($F317="","",IFERROR(VLOOKUP($G317,'計算用(別紙5) 指導者'!$C:$N,N$3,0),""))</f>
        <v/>
      </c>
      <c r="O317" s="116" t="str">
        <f>IF($F317="","",IFERROR(VLOOKUP($G317,'計算用(別紙5) 指導者'!$C:$N,O$3,0),""))</f>
        <v/>
      </c>
      <c r="P317" s="116" t="str">
        <f>IF($F317="","",IFERROR(VLOOKUP($G317,'計算用(別紙5) 指導者'!$C:$N,P$3,0),""))</f>
        <v/>
      </c>
      <c r="Q317" s="116" t="str">
        <f>IF($F317="","",IFERROR(VLOOKUP($G317,'計算用(別紙5) 指導者'!$C:$N,Q$3,0),""))</f>
        <v/>
      </c>
    </row>
    <row r="318" spans="1:17" s="108" customFormat="1" ht="135" x14ac:dyDescent="0.15">
      <c r="A318" s="452">
        <f t="shared" si="33"/>
        <v>12</v>
      </c>
      <c r="B318" s="282" t="s">
        <v>803</v>
      </c>
      <c r="C318" s="149" t="str">
        <f t="shared" si="34"/>
        <v>11</v>
      </c>
      <c r="D318" s="274">
        <v>11</v>
      </c>
      <c r="E318" s="277" t="str">
        <f t="shared" si="35"/>
        <v/>
      </c>
      <c r="F318" s="116" t="str">
        <f>IFERROR($H$305&amp;"("&amp;VLOOKUP($C318,'計算用(別紙5)区分別指導者'!$C:$G,F$3,0)&amp;")","")</f>
        <v/>
      </c>
      <c r="G318" s="116" t="str">
        <f>IF($F318="","",IFERROR(VLOOKUP($C318,'計算用(別紙5)区分別指導者'!$C:$G,G$3,0),""))</f>
        <v/>
      </c>
      <c r="H318" s="116" t="str">
        <f>IF($F318="","",IFERROR(VLOOKUP($G318,'計算用(別紙5) 指導者'!$C:$N,H$3,0),""))</f>
        <v/>
      </c>
      <c r="I318" s="116" t="str">
        <f>IF($F318="","",IFERROR(VLOOKUP($G318,'計算用(別紙5) 指導者'!$C:$N,I$3,0),""))</f>
        <v/>
      </c>
      <c r="J318" s="116" t="str">
        <f>IF($F318="","",IFERROR(VLOOKUP($G318,'計算用(別紙5) 指導者'!$C:$N,J$3,0),""))</f>
        <v/>
      </c>
      <c r="K318" s="117" t="str">
        <f>IF($F318="","",IFERROR(VLOOKUP($G318,'計算用(別紙5) 指導者'!$C:$N,K$3,0),""))</f>
        <v/>
      </c>
      <c r="L318" s="116" t="str">
        <f>IF($F318="","",IFERROR(VLOOKUP($G318,'計算用(別紙5) 指導者'!$C:$N,L$3,0),""))</f>
        <v/>
      </c>
      <c r="M318" s="116" t="str">
        <f>IF($F318="","",IFERROR(VLOOKUP($G318,'計算用(別紙5) 指導者'!$C:$N,M$3,0),""))</f>
        <v/>
      </c>
      <c r="N318" s="116" t="str">
        <f>IF($F318="","",IFERROR(VLOOKUP($G318,'計算用(別紙5) 指導者'!$C:$N,N$3,0),""))</f>
        <v/>
      </c>
      <c r="O318" s="116" t="str">
        <f>IF($F318="","",IFERROR(VLOOKUP($G318,'計算用(別紙5) 指導者'!$C:$N,O$3,0),""))</f>
        <v/>
      </c>
      <c r="P318" s="116" t="str">
        <f>IF($F318="","",IFERROR(VLOOKUP($G318,'計算用(別紙5) 指導者'!$C:$N,P$3,0),""))</f>
        <v/>
      </c>
      <c r="Q318" s="116" t="str">
        <f>IF($F318="","",IFERROR(VLOOKUP($G318,'計算用(別紙5) 指導者'!$C:$N,Q$3,0),""))</f>
        <v/>
      </c>
    </row>
    <row r="319" spans="1:17" s="108" customFormat="1" ht="135" x14ac:dyDescent="0.15">
      <c r="A319" s="452">
        <f t="shared" si="33"/>
        <v>12</v>
      </c>
      <c r="B319" s="282" t="s">
        <v>803</v>
      </c>
      <c r="C319" s="149" t="str">
        <f t="shared" si="34"/>
        <v>12</v>
      </c>
      <c r="D319" s="274">
        <v>12</v>
      </c>
      <c r="E319" s="277" t="str">
        <f t="shared" si="35"/>
        <v/>
      </c>
      <c r="F319" s="116" t="str">
        <f>IFERROR($H$305&amp;"("&amp;VLOOKUP($C319,'計算用(別紙5)区分別指導者'!$C:$G,F$3,0)&amp;")","")</f>
        <v/>
      </c>
      <c r="G319" s="116" t="str">
        <f>IF($F319="","",IFERROR(VLOOKUP($C319,'計算用(別紙5)区分別指導者'!$C:$G,G$3,0),""))</f>
        <v/>
      </c>
      <c r="H319" s="116" t="str">
        <f>IF($F319="","",IFERROR(VLOOKUP($G319,'計算用(別紙5) 指導者'!$C:$N,H$3,0),""))</f>
        <v/>
      </c>
      <c r="I319" s="116" t="str">
        <f>IF($F319="","",IFERROR(VLOOKUP($G319,'計算用(別紙5) 指導者'!$C:$N,I$3,0),""))</f>
        <v/>
      </c>
      <c r="J319" s="116" t="str">
        <f>IF($F319="","",IFERROR(VLOOKUP($G319,'計算用(別紙5) 指導者'!$C:$N,J$3,0),""))</f>
        <v/>
      </c>
      <c r="K319" s="117" t="str">
        <f>IF($F319="","",IFERROR(VLOOKUP($G319,'計算用(別紙5) 指導者'!$C:$N,K$3,0),""))</f>
        <v/>
      </c>
      <c r="L319" s="116" t="str">
        <f>IF($F319="","",IFERROR(VLOOKUP($G319,'計算用(別紙5) 指導者'!$C:$N,L$3,0),""))</f>
        <v/>
      </c>
      <c r="M319" s="116" t="str">
        <f>IF($F319="","",IFERROR(VLOOKUP($G319,'計算用(別紙5) 指導者'!$C:$N,M$3,0),""))</f>
        <v/>
      </c>
      <c r="N319" s="116" t="str">
        <f>IF($F319="","",IFERROR(VLOOKUP($G319,'計算用(別紙5) 指導者'!$C:$N,N$3,0),""))</f>
        <v/>
      </c>
      <c r="O319" s="116" t="str">
        <f>IF($F319="","",IFERROR(VLOOKUP($G319,'計算用(別紙5) 指導者'!$C:$N,O$3,0),""))</f>
        <v/>
      </c>
      <c r="P319" s="116" t="str">
        <f>IF($F319="","",IFERROR(VLOOKUP($G319,'計算用(別紙5) 指導者'!$C:$N,P$3,0),""))</f>
        <v/>
      </c>
      <c r="Q319" s="116" t="str">
        <f>IF($F319="","",IFERROR(VLOOKUP($G319,'計算用(別紙5) 指導者'!$C:$N,Q$3,0),""))</f>
        <v/>
      </c>
    </row>
    <row r="320" spans="1:17" s="108" customFormat="1" ht="135" x14ac:dyDescent="0.15">
      <c r="A320" s="452">
        <f t="shared" si="33"/>
        <v>12</v>
      </c>
      <c r="B320" s="282" t="s">
        <v>803</v>
      </c>
      <c r="C320" s="149" t="str">
        <f t="shared" si="34"/>
        <v>13</v>
      </c>
      <c r="D320" s="274">
        <v>13</v>
      </c>
      <c r="E320" s="277" t="str">
        <f t="shared" si="35"/>
        <v/>
      </c>
      <c r="F320" s="116" t="str">
        <f>IFERROR($H$305&amp;"("&amp;VLOOKUP($C320,'計算用(別紙5)区分別指導者'!$C:$G,F$3,0)&amp;")","")</f>
        <v/>
      </c>
      <c r="G320" s="116" t="str">
        <f>IF($F320="","",IFERROR(VLOOKUP($C320,'計算用(別紙5)区分別指導者'!$C:$G,G$3,0),""))</f>
        <v/>
      </c>
      <c r="H320" s="116" t="str">
        <f>IF($F320="","",IFERROR(VLOOKUP($G320,'計算用(別紙5) 指導者'!$C:$N,H$3,0),""))</f>
        <v/>
      </c>
      <c r="I320" s="116" t="str">
        <f>IF($F320="","",IFERROR(VLOOKUP($G320,'計算用(別紙5) 指導者'!$C:$N,I$3,0),""))</f>
        <v/>
      </c>
      <c r="J320" s="116" t="str">
        <f>IF($F320="","",IFERROR(VLOOKUP($G320,'計算用(別紙5) 指導者'!$C:$N,J$3,0),""))</f>
        <v/>
      </c>
      <c r="K320" s="117" t="str">
        <f>IF($F320="","",IFERROR(VLOOKUP($G320,'計算用(別紙5) 指導者'!$C:$N,K$3,0),""))</f>
        <v/>
      </c>
      <c r="L320" s="116" t="str">
        <f>IF($F320="","",IFERROR(VLOOKUP($G320,'計算用(別紙5) 指導者'!$C:$N,L$3,0),""))</f>
        <v/>
      </c>
      <c r="M320" s="116" t="str">
        <f>IF($F320="","",IFERROR(VLOOKUP($G320,'計算用(別紙5) 指導者'!$C:$N,M$3,0),""))</f>
        <v/>
      </c>
      <c r="N320" s="116" t="str">
        <f>IF($F320="","",IFERROR(VLOOKUP($G320,'計算用(別紙5) 指導者'!$C:$N,N$3,0),""))</f>
        <v/>
      </c>
      <c r="O320" s="116" t="str">
        <f>IF($F320="","",IFERROR(VLOOKUP($G320,'計算用(別紙5) 指導者'!$C:$N,O$3,0),""))</f>
        <v/>
      </c>
      <c r="P320" s="116" t="str">
        <f>IF($F320="","",IFERROR(VLOOKUP($G320,'計算用(別紙5) 指導者'!$C:$N,P$3,0),""))</f>
        <v/>
      </c>
      <c r="Q320" s="116" t="str">
        <f>IF($F320="","",IFERROR(VLOOKUP($G320,'計算用(別紙5) 指導者'!$C:$N,Q$3,0),""))</f>
        <v/>
      </c>
    </row>
    <row r="321" spans="1:17" s="108" customFormat="1" ht="135" x14ac:dyDescent="0.15">
      <c r="A321" s="452">
        <f t="shared" si="33"/>
        <v>12</v>
      </c>
      <c r="B321" s="282" t="s">
        <v>803</v>
      </c>
      <c r="C321" s="149" t="str">
        <f t="shared" si="34"/>
        <v>14</v>
      </c>
      <c r="D321" s="274">
        <v>14</v>
      </c>
      <c r="E321" s="277" t="str">
        <f t="shared" si="35"/>
        <v/>
      </c>
      <c r="F321" s="116" t="str">
        <f>IFERROR($H$305&amp;"("&amp;VLOOKUP($C321,'計算用(別紙5)区分別指導者'!$C:$G,F$3,0)&amp;")","")</f>
        <v/>
      </c>
      <c r="G321" s="116" t="str">
        <f>IF($F321="","",IFERROR(VLOOKUP($C321,'計算用(別紙5)区分別指導者'!$C:$G,G$3,0),""))</f>
        <v/>
      </c>
      <c r="H321" s="116" t="str">
        <f>IF($F321="","",IFERROR(VLOOKUP($G321,'計算用(別紙5) 指導者'!$C:$N,H$3,0),""))</f>
        <v/>
      </c>
      <c r="I321" s="116" t="str">
        <f>IF($F321="","",IFERROR(VLOOKUP($G321,'計算用(別紙5) 指導者'!$C:$N,I$3,0),""))</f>
        <v/>
      </c>
      <c r="J321" s="116" t="str">
        <f>IF($F321="","",IFERROR(VLOOKUP($G321,'計算用(別紙5) 指導者'!$C:$N,J$3,0),""))</f>
        <v/>
      </c>
      <c r="K321" s="117" t="str">
        <f>IF($F321="","",IFERROR(VLOOKUP($G321,'計算用(別紙5) 指導者'!$C:$N,K$3,0),""))</f>
        <v/>
      </c>
      <c r="L321" s="116" t="str">
        <f>IF($F321="","",IFERROR(VLOOKUP($G321,'計算用(別紙5) 指導者'!$C:$N,L$3,0),""))</f>
        <v/>
      </c>
      <c r="M321" s="116" t="str">
        <f>IF($F321="","",IFERROR(VLOOKUP($G321,'計算用(別紙5) 指導者'!$C:$N,M$3,0),""))</f>
        <v/>
      </c>
      <c r="N321" s="116" t="str">
        <f>IF($F321="","",IFERROR(VLOOKUP($G321,'計算用(別紙5) 指導者'!$C:$N,N$3,0),""))</f>
        <v/>
      </c>
      <c r="O321" s="116" t="str">
        <f>IF($F321="","",IFERROR(VLOOKUP($G321,'計算用(別紙5) 指導者'!$C:$N,O$3,0),""))</f>
        <v/>
      </c>
      <c r="P321" s="116" t="str">
        <f>IF($F321="","",IFERROR(VLOOKUP($G321,'計算用(別紙5) 指導者'!$C:$N,P$3,0),""))</f>
        <v/>
      </c>
      <c r="Q321" s="116" t="str">
        <f>IF($F321="","",IFERROR(VLOOKUP($G321,'計算用(別紙5) 指導者'!$C:$N,Q$3,0),""))</f>
        <v/>
      </c>
    </row>
    <row r="322" spans="1:17" s="108" customFormat="1" ht="135" x14ac:dyDescent="0.15">
      <c r="A322" s="452">
        <f t="shared" si="33"/>
        <v>12</v>
      </c>
      <c r="B322" s="282" t="s">
        <v>803</v>
      </c>
      <c r="C322" s="149" t="str">
        <f t="shared" si="34"/>
        <v>15</v>
      </c>
      <c r="D322" s="274">
        <v>15</v>
      </c>
      <c r="E322" s="277" t="str">
        <f t="shared" si="35"/>
        <v/>
      </c>
      <c r="F322" s="116" t="str">
        <f>IFERROR($H$305&amp;"("&amp;VLOOKUP($C322,'計算用(別紙5)区分別指導者'!$C:$G,F$3,0)&amp;")","")</f>
        <v/>
      </c>
      <c r="G322" s="116" t="str">
        <f>IF($F322="","",IFERROR(VLOOKUP($C322,'計算用(別紙5)区分別指導者'!$C:$G,G$3,0),""))</f>
        <v/>
      </c>
      <c r="H322" s="116" t="str">
        <f>IF($F322="","",IFERROR(VLOOKUP($G322,'計算用(別紙5) 指導者'!$C:$N,H$3,0),""))</f>
        <v/>
      </c>
      <c r="I322" s="116" t="str">
        <f>IF($F322="","",IFERROR(VLOOKUP($G322,'計算用(別紙5) 指導者'!$C:$N,I$3,0),""))</f>
        <v/>
      </c>
      <c r="J322" s="116" t="str">
        <f>IF($F322="","",IFERROR(VLOOKUP($G322,'計算用(別紙5) 指導者'!$C:$N,J$3,0),""))</f>
        <v/>
      </c>
      <c r="K322" s="117" t="str">
        <f>IF($F322="","",IFERROR(VLOOKUP($G322,'計算用(別紙5) 指導者'!$C:$N,K$3,0),""))</f>
        <v/>
      </c>
      <c r="L322" s="116" t="str">
        <f>IF($F322="","",IFERROR(VLOOKUP($G322,'計算用(別紙5) 指導者'!$C:$N,L$3,0),""))</f>
        <v/>
      </c>
      <c r="M322" s="116" t="str">
        <f>IF($F322="","",IFERROR(VLOOKUP($G322,'計算用(別紙5) 指導者'!$C:$N,M$3,0),""))</f>
        <v/>
      </c>
      <c r="N322" s="116" t="str">
        <f>IF($F322="","",IFERROR(VLOOKUP($G322,'計算用(別紙5) 指導者'!$C:$N,N$3,0),""))</f>
        <v/>
      </c>
      <c r="O322" s="116" t="str">
        <f>IF($F322="","",IFERROR(VLOOKUP($G322,'計算用(別紙5) 指導者'!$C:$N,O$3,0),""))</f>
        <v/>
      </c>
      <c r="P322" s="116" t="str">
        <f>IF($F322="","",IFERROR(VLOOKUP($G322,'計算用(別紙5) 指導者'!$C:$N,P$3,0),""))</f>
        <v/>
      </c>
      <c r="Q322" s="116" t="str">
        <f>IF($F322="","",IFERROR(VLOOKUP($G322,'計算用(別紙5) 指導者'!$C:$N,Q$3,0),""))</f>
        <v/>
      </c>
    </row>
    <row r="323" spans="1:17" s="108" customFormat="1" ht="135" x14ac:dyDescent="0.15">
      <c r="A323" s="452">
        <f t="shared" si="33"/>
        <v>12</v>
      </c>
      <c r="B323" s="282" t="s">
        <v>803</v>
      </c>
      <c r="C323" s="149" t="str">
        <f t="shared" si="34"/>
        <v>16</v>
      </c>
      <c r="D323" s="274">
        <v>16</v>
      </c>
      <c r="E323" s="277" t="str">
        <f t="shared" si="35"/>
        <v/>
      </c>
      <c r="F323" s="116" t="str">
        <f>IFERROR($H$305&amp;"("&amp;VLOOKUP($C323,'計算用(別紙5)区分別指導者'!$C:$G,F$3,0)&amp;")","")</f>
        <v/>
      </c>
      <c r="G323" s="116" t="str">
        <f>IF($F323="","",IFERROR(VLOOKUP($C323,'計算用(別紙5)区分別指導者'!$C:$G,G$3,0),""))</f>
        <v/>
      </c>
      <c r="H323" s="116" t="str">
        <f>IF($F323="","",IFERROR(VLOOKUP($G323,'計算用(別紙5) 指導者'!$C:$N,H$3,0),""))</f>
        <v/>
      </c>
      <c r="I323" s="116" t="str">
        <f>IF($F323="","",IFERROR(VLOOKUP($G323,'計算用(別紙5) 指導者'!$C:$N,I$3,0),""))</f>
        <v/>
      </c>
      <c r="J323" s="116" t="str">
        <f>IF($F323="","",IFERROR(VLOOKUP($G323,'計算用(別紙5) 指導者'!$C:$N,J$3,0),""))</f>
        <v/>
      </c>
      <c r="K323" s="117" t="str">
        <f>IF($F323="","",IFERROR(VLOOKUP($G323,'計算用(別紙5) 指導者'!$C:$N,K$3,0),""))</f>
        <v/>
      </c>
      <c r="L323" s="116" t="str">
        <f>IF($F323="","",IFERROR(VLOOKUP($G323,'計算用(別紙5) 指導者'!$C:$N,L$3,0),""))</f>
        <v/>
      </c>
      <c r="M323" s="116" t="str">
        <f>IF($F323="","",IFERROR(VLOOKUP($G323,'計算用(別紙5) 指導者'!$C:$N,M$3,0),""))</f>
        <v/>
      </c>
      <c r="N323" s="116" t="str">
        <f>IF($F323="","",IFERROR(VLOOKUP($G323,'計算用(別紙5) 指導者'!$C:$N,N$3,0),""))</f>
        <v/>
      </c>
      <c r="O323" s="116" t="str">
        <f>IF($F323="","",IFERROR(VLOOKUP($G323,'計算用(別紙5) 指導者'!$C:$N,O$3,0),""))</f>
        <v/>
      </c>
      <c r="P323" s="116" t="str">
        <f>IF($F323="","",IFERROR(VLOOKUP($G323,'計算用(別紙5) 指導者'!$C:$N,P$3,0),""))</f>
        <v/>
      </c>
      <c r="Q323" s="116" t="str">
        <f>IF($F323="","",IFERROR(VLOOKUP($G323,'計算用(別紙5) 指導者'!$C:$N,Q$3,0),""))</f>
        <v/>
      </c>
    </row>
    <row r="324" spans="1:17" s="108" customFormat="1" ht="135" x14ac:dyDescent="0.15">
      <c r="A324" s="452">
        <f t="shared" si="33"/>
        <v>12</v>
      </c>
      <c r="B324" s="282" t="s">
        <v>803</v>
      </c>
      <c r="C324" s="149" t="str">
        <f t="shared" si="34"/>
        <v>17</v>
      </c>
      <c r="D324" s="274">
        <v>17</v>
      </c>
      <c r="E324" s="277" t="str">
        <f t="shared" si="35"/>
        <v/>
      </c>
      <c r="F324" s="116" t="str">
        <f>IFERROR($H$305&amp;"("&amp;VLOOKUP($C324,'計算用(別紙5)区分別指導者'!$C:$G,F$3,0)&amp;")","")</f>
        <v/>
      </c>
      <c r="G324" s="116" t="str">
        <f>IF($F324="","",IFERROR(VLOOKUP($C324,'計算用(別紙5)区分別指導者'!$C:$G,G$3,0),""))</f>
        <v/>
      </c>
      <c r="H324" s="116" t="str">
        <f>IF($F324="","",IFERROR(VLOOKUP($G324,'計算用(別紙5) 指導者'!$C:$N,H$3,0),""))</f>
        <v/>
      </c>
      <c r="I324" s="116" t="str">
        <f>IF($F324="","",IFERROR(VLOOKUP($G324,'計算用(別紙5) 指導者'!$C:$N,I$3,0),""))</f>
        <v/>
      </c>
      <c r="J324" s="116" t="str">
        <f>IF($F324="","",IFERROR(VLOOKUP($G324,'計算用(別紙5) 指導者'!$C:$N,J$3,0),""))</f>
        <v/>
      </c>
      <c r="K324" s="117" t="str">
        <f>IF($F324="","",IFERROR(VLOOKUP($G324,'計算用(別紙5) 指導者'!$C:$N,K$3,0),""))</f>
        <v/>
      </c>
      <c r="L324" s="116" t="str">
        <f>IF($F324="","",IFERROR(VLOOKUP($G324,'計算用(別紙5) 指導者'!$C:$N,L$3,0),""))</f>
        <v/>
      </c>
      <c r="M324" s="116" t="str">
        <f>IF($F324="","",IFERROR(VLOOKUP($G324,'計算用(別紙5) 指導者'!$C:$N,M$3,0),""))</f>
        <v/>
      </c>
      <c r="N324" s="116" t="str">
        <f>IF($F324="","",IFERROR(VLOOKUP($G324,'計算用(別紙5) 指導者'!$C:$N,N$3,0),""))</f>
        <v/>
      </c>
      <c r="O324" s="116" t="str">
        <f>IF($F324="","",IFERROR(VLOOKUP($G324,'計算用(別紙5) 指導者'!$C:$N,O$3,0),""))</f>
        <v/>
      </c>
      <c r="P324" s="116" t="str">
        <f>IF($F324="","",IFERROR(VLOOKUP($G324,'計算用(別紙5) 指導者'!$C:$N,P$3,0),""))</f>
        <v/>
      </c>
      <c r="Q324" s="116" t="str">
        <f>IF($F324="","",IFERROR(VLOOKUP($G324,'計算用(別紙5) 指導者'!$C:$N,Q$3,0),""))</f>
        <v/>
      </c>
    </row>
    <row r="325" spans="1:17" s="108" customFormat="1" ht="135" x14ac:dyDescent="0.15">
      <c r="A325" s="452">
        <f t="shared" si="33"/>
        <v>12</v>
      </c>
      <c r="B325" s="282" t="s">
        <v>803</v>
      </c>
      <c r="C325" s="149" t="str">
        <f t="shared" si="34"/>
        <v>18</v>
      </c>
      <c r="D325" s="274">
        <v>18</v>
      </c>
      <c r="E325" s="277" t="str">
        <f t="shared" si="35"/>
        <v/>
      </c>
      <c r="F325" s="116" t="str">
        <f>IFERROR($H$305&amp;"("&amp;VLOOKUP($C325,'計算用(別紙5)区分別指導者'!$C:$G,F$3,0)&amp;")","")</f>
        <v/>
      </c>
      <c r="G325" s="116" t="str">
        <f>IF($F325="","",IFERROR(VLOOKUP($C325,'計算用(別紙5)区分別指導者'!$C:$G,G$3,0),""))</f>
        <v/>
      </c>
      <c r="H325" s="116" t="str">
        <f>IF($F325="","",IFERROR(VLOOKUP($G325,'計算用(別紙5) 指導者'!$C:$N,H$3,0),""))</f>
        <v/>
      </c>
      <c r="I325" s="116" t="str">
        <f>IF($F325="","",IFERROR(VLOOKUP($G325,'計算用(別紙5) 指導者'!$C:$N,I$3,0),""))</f>
        <v/>
      </c>
      <c r="J325" s="116" t="str">
        <f>IF($F325="","",IFERROR(VLOOKUP($G325,'計算用(別紙5) 指導者'!$C:$N,J$3,0),""))</f>
        <v/>
      </c>
      <c r="K325" s="117" t="str">
        <f>IF($F325="","",IFERROR(VLOOKUP($G325,'計算用(別紙5) 指導者'!$C:$N,K$3,0),""))</f>
        <v/>
      </c>
      <c r="L325" s="116" t="str">
        <f>IF($F325="","",IFERROR(VLOOKUP($G325,'計算用(別紙5) 指導者'!$C:$N,L$3,0),""))</f>
        <v/>
      </c>
      <c r="M325" s="116" t="str">
        <f>IF($F325="","",IFERROR(VLOOKUP($G325,'計算用(別紙5) 指導者'!$C:$N,M$3,0),""))</f>
        <v/>
      </c>
      <c r="N325" s="116" t="str">
        <f>IF($F325="","",IFERROR(VLOOKUP($G325,'計算用(別紙5) 指導者'!$C:$N,N$3,0),""))</f>
        <v/>
      </c>
      <c r="O325" s="116" t="str">
        <f>IF($F325="","",IFERROR(VLOOKUP($G325,'計算用(別紙5) 指導者'!$C:$N,O$3,0),""))</f>
        <v/>
      </c>
      <c r="P325" s="116" t="str">
        <f>IF($F325="","",IFERROR(VLOOKUP($G325,'計算用(別紙5) 指導者'!$C:$N,P$3,0),""))</f>
        <v/>
      </c>
      <c r="Q325" s="116" t="str">
        <f>IF($F325="","",IFERROR(VLOOKUP($G325,'計算用(別紙5) 指導者'!$C:$N,Q$3,0),""))</f>
        <v/>
      </c>
    </row>
    <row r="326" spans="1:17" s="108" customFormat="1" ht="135" x14ac:dyDescent="0.15">
      <c r="A326" s="452">
        <f t="shared" si="33"/>
        <v>12</v>
      </c>
      <c r="B326" s="282" t="s">
        <v>803</v>
      </c>
      <c r="C326" s="149" t="str">
        <f t="shared" si="34"/>
        <v>19</v>
      </c>
      <c r="D326" s="274">
        <v>19</v>
      </c>
      <c r="E326" s="277" t="str">
        <f t="shared" si="35"/>
        <v/>
      </c>
      <c r="F326" s="116" t="str">
        <f>IFERROR($H$305&amp;"("&amp;VLOOKUP($C326,'計算用(別紙5)区分別指導者'!$C:$G,F$3,0)&amp;")","")</f>
        <v/>
      </c>
      <c r="G326" s="116" t="str">
        <f>IF($F326="","",IFERROR(VLOOKUP($C326,'計算用(別紙5)区分別指導者'!$C:$G,G$3,0),""))</f>
        <v/>
      </c>
      <c r="H326" s="116" t="str">
        <f>IF($F326="","",IFERROR(VLOOKUP($G326,'計算用(別紙5) 指導者'!$C:$N,H$3,0),""))</f>
        <v/>
      </c>
      <c r="I326" s="116" t="str">
        <f>IF($F326="","",IFERROR(VLOOKUP($G326,'計算用(別紙5) 指導者'!$C:$N,I$3,0),""))</f>
        <v/>
      </c>
      <c r="J326" s="116" t="str">
        <f>IF($F326="","",IFERROR(VLOOKUP($G326,'計算用(別紙5) 指導者'!$C:$N,J$3,0),""))</f>
        <v/>
      </c>
      <c r="K326" s="117" t="str">
        <f>IF($F326="","",IFERROR(VLOOKUP($G326,'計算用(別紙5) 指導者'!$C:$N,K$3,0),""))</f>
        <v/>
      </c>
      <c r="L326" s="116" t="str">
        <f>IF($F326="","",IFERROR(VLOOKUP($G326,'計算用(別紙5) 指導者'!$C:$N,L$3,0),""))</f>
        <v/>
      </c>
      <c r="M326" s="116" t="str">
        <f>IF($F326="","",IFERROR(VLOOKUP($G326,'計算用(別紙5) 指導者'!$C:$N,M$3,0),""))</f>
        <v/>
      </c>
      <c r="N326" s="116" t="str">
        <f>IF($F326="","",IFERROR(VLOOKUP($G326,'計算用(別紙5) 指導者'!$C:$N,N$3,0),""))</f>
        <v/>
      </c>
      <c r="O326" s="116" t="str">
        <f>IF($F326="","",IFERROR(VLOOKUP($G326,'計算用(別紙5) 指導者'!$C:$N,O$3,0),""))</f>
        <v/>
      </c>
      <c r="P326" s="116" t="str">
        <f>IF($F326="","",IFERROR(VLOOKUP($G326,'計算用(別紙5) 指導者'!$C:$N,P$3,0),""))</f>
        <v/>
      </c>
      <c r="Q326" s="116" t="str">
        <f>IF($F326="","",IFERROR(VLOOKUP($G326,'計算用(別紙5) 指導者'!$C:$N,Q$3,0),""))</f>
        <v/>
      </c>
    </row>
    <row r="327" spans="1:17" s="108" customFormat="1" ht="135" x14ac:dyDescent="0.15">
      <c r="A327" s="452">
        <f t="shared" si="33"/>
        <v>12</v>
      </c>
      <c r="B327" s="282" t="s">
        <v>803</v>
      </c>
      <c r="C327" s="149" t="str">
        <f t="shared" si="34"/>
        <v>20</v>
      </c>
      <c r="D327" s="274">
        <v>20</v>
      </c>
      <c r="E327" s="277" t="str">
        <f t="shared" si="35"/>
        <v/>
      </c>
      <c r="F327" s="116" t="str">
        <f>IFERROR($H$305&amp;"("&amp;VLOOKUP($C327,'計算用(別紙5)区分別指導者'!$C:$G,F$3,0)&amp;")","")</f>
        <v/>
      </c>
      <c r="G327" s="116" t="str">
        <f>IF($F327="","",IFERROR(VLOOKUP($C327,'計算用(別紙5)区分別指導者'!$C:$G,G$3,0),""))</f>
        <v/>
      </c>
      <c r="H327" s="116" t="str">
        <f>IF($F327="","",IFERROR(VLOOKUP($G327,'計算用(別紙5) 指導者'!$C:$N,H$3,0),""))</f>
        <v/>
      </c>
      <c r="I327" s="116" t="str">
        <f>IF($F327="","",IFERROR(VLOOKUP($G327,'計算用(別紙5) 指導者'!$C:$N,I$3,0),""))</f>
        <v/>
      </c>
      <c r="J327" s="116" t="str">
        <f>IF($F327="","",IFERROR(VLOOKUP($G327,'計算用(別紙5) 指導者'!$C:$N,J$3,0),""))</f>
        <v/>
      </c>
      <c r="K327" s="117" t="str">
        <f>IF($F327="","",IFERROR(VLOOKUP($G327,'計算用(別紙5) 指導者'!$C:$N,K$3,0),""))</f>
        <v/>
      </c>
      <c r="L327" s="116" t="str">
        <f>IF($F327="","",IFERROR(VLOOKUP($G327,'計算用(別紙5) 指導者'!$C:$N,L$3,0),""))</f>
        <v/>
      </c>
      <c r="M327" s="116" t="str">
        <f>IF($F327="","",IFERROR(VLOOKUP($G327,'計算用(別紙5) 指導者'!$C:$N,M$3,0),""))</f>
        <v/>
      </c>
      <c r="N327" s="116" t="str">
        <f>IF($F327="","",IFERROR(VLOOKUP($G327,'計算用(別紙5) 指導者'!$C:$N,N$3,0),""))</f>
        <v/>
      </c>
      <c r="O327" s="116" t="str">
        <f>IF($F327="","",IFERROR(VLOOKUP($G327,'計算用(別紙5) 指導者'!$C:$N,O$3,0),""))</f>
        <v/>
      </c>
      <c r="P327" s="116" t="str">
        <f>IF($F327="","",IFERROR(VLOOKUP($G327,'計算用(別紙5) 指導者'!$C:$N,P$3,0),""))</f>
        <v/>
      </c>
      <c r="Q327" s="116" t="str">
        <f>IF($F327="","",IFERROR(VLOOKUP($G327,'計算用(別紙5) 指導者'!$C:$N,Q$3,0),""))</f>
        <v/>
      </c>
    </row>
    <row r="328" spans="1:17" s="267" customFormat="1" ht="18.75" x14ac:dyDescent="0.15">
      <c r="A328" s="449">
        <v>13</v>
      </c>
      <c r="C328" s="268"/>
      <c r="D328" s="274"/>
      <c r="E328" s="133"/>
      <c r="K328" s="290"/>
      <c r="P328" s="895">
        <f>'【入力】別紙2-2'!$E$8</f>
        <v>0</v>
      </c>
      <c r="Q328" s="895"/>
    </row>
    <row r="329" spans="1:17" s="285" customFormat="1" ht="18.75" x14ac:dyDescent="0.2">
      <c r="A329" s="450">
        <f>A328</f>
        <v>13</v>
      </c>
      <c r="B329" s="281"/>
      <c r="C329" s="283"/>
      <c r="D329" s="284"/>
      <c r="E329" s="896" t="s">
        <v>463</v>
      </c>
      <c r="F329" s="896"/>
      <c r="G329" s="896"/>
      <c r="H329" s="896"/>
      <c r="I329" s="896"/>
      <c r="J329" s="896"/>
      <c r="K329" s="896"/>
      <c r="L329" s="896"/>
      <c r="M329" s="896"/>
      <c r="N329" s="896"/>
      <c r="O329" s="897"/>
      <c r="P329" s="897"/>
      <c r="Q329" s="897"/>
    </row>
    <row r="330" spans="1:17" s="48" customFormat="1" ht="18.75" x14ac:dyDescent="0.2">
      <c r="A330" s="451">
        <f>A329</f>
        <v>13</v>
      </c>
      <c r="B330" s="271"/>
      <c r="C330" s="147"/>
      <c r="D330" s="275"/>
      <c r="E330" s="896"/>
      <c r="F330" s="896"/>
      <c r="G330" s="896"/>
      <c r="H330" s="896"/>
      <c r="I330" s="896"/>
      <c r="J330" s="896"/>
      <c r="K330" s="896"/>
      <c r="L330" s="896"/>
      <c r="M330" s="896"/>
      <c r="N330" s="896"/>
      <c r="O330" s="898" t="s">
        <v>243</v>
      </c>
      <c r="P330" s="898"/>
      <c r="Q330" s="898"/>
    </row>
    <row r="331" spans="1:17" s="48" customFormat="1" ht="18.75" x14ac:dyDescent="0.15">
      <c r="A331" s="451">
        <f t="shared" ref="A331:A354" si="36">A330</f>
        <v>13</v>
      </c>
      <c r="B331" s="271"/>
      <c r="C331" s="147"/>
      <c r="D331" s="275"/>
      <c r="E331" s="275"/>
      <c r="F331" s="113"/>
      <c r="G331" s="113"/>
      <c r="H331" s="113"/>
      <c r="I331" s="113"/>
      <c r="J331" s="113"/>
      <c r="K331" s="114"/>
      <c r="L331" s="113"/>
      <c r="M331" s="113"/>
      <c r="N331" s="113"/>
      <c r="O331" s="113"/>
      <c r="P331" s="113"/>
      <c r="Q331" s="269"/>
    </row>
    <row r="332" spans="1:17" s="48" customFormat="1" ht="18.75" x14ac:dyDescent="0.2">
      <c r="A332" s="451">
        <f t="shared" si="36"/>
        <v>13</v>
      </c>
      <c r="B332" s="271"/>
      <c r="C332" s="147"/>
      <c r="D332" s="275"/>
      <c r="E332" s="892" t="s">
        <v>464</v>
      </c>
      <c r="F332" s="892"/>
      <c r="G332" s="892"/>
      <c r="H332" s="893" t="str">
        <f>IF(IFERROR(VLOOKUP($A329,'計算用(別紙2-2)区分'!$A:$E,4,0),"")="","",VLOOKUP($A329,'計算用(別紙2-2)区分'!$A:$E,4,0))</f>
        <v/>
      </c>
      <c r="I332" s="893"/>
      <c r="J332" s="893"/>
      <c r="K332" s="893"/>
      <c r="L332" s="893"/>
      <c r="M332" s="893"/>
      <c r="N332" s="893"/>
      <c r="O332" s="270"/>
      <c r="P332" s="270"/>
      <c r="Q332" s="270"/>
    </row>
    <row r="333" spans="1:17" s="48" customFormat="1" ht="18.75" x14ac:dyDescent="0.15">
      <c r="A333" s="451">
        <f t="shared" si="36"/>
        <v>13</v>
      </c>
      <c r="B333" s="271"/>
      <c r="C333" s="147"/>
      <c r="D333" s="275"/>
      <c r="E333" s="275"/>
      <c r="F333" s="894"/>
      <c r="G333" s="894"/>
      <c r="H333" s="894"/>
      <c r="I333" s="894"/>
      <c r="J333" s="894"/>
      <c r="K333" s="894"/>
      <c r="L333" s="894"/>
      <c r="M333" s="894"/>
      <c r="N333" s="894"/>
      <c r="O333" s="280"/>
      <c r="P333" s="280"/>
      <c r="Q333" s="280"/>
    </row>
    <row r="334" spans="1:17" s="42" customFormat="1" ht="57" x14ac:dyDescent="0.15">
      <c r="A334" s="451">
        <f t="shared" si="36"/>
        <v>13</v>
      </c>
      <c r="B334" s="271"/>
      <c r="C334" s="148"/>
      <c r="D334" s="276"/>
      <c r="E334" s="278"/>
      <c r="F334" s="115" t="s">
        <v>488</v>
      </c>
      <c r="G334" s="115" t="s">
        <v>465</v>
      </c>
      <c r="H334" s="115" t="s">
        <v>466</v>
      </c>
      <c r="I334" s="115" t="s">
        <v>484</v>
      </c>
      <c r="J334" s="115" t="s">
        <v>467</v>
      </c>
      <c r="K334" s="115" t="s">
        <v>468</v>
      </c>
      <c r="L334" s="115" t="s">
        <v>485</v>
      </c>
      <c r="M334" s="115" t="s">
        <v>486</v>
      </c>
      <c r="N334" s="115" t="s">
        <v>487</v>
      </c>
      <c r="O334" s="115" t="s">
        <v>742</v>
      </c>
      <c r="P334" s="115" t="s">
        <v>469</v>
      </c>
      <c r="Q334" s="115" t="s">
        <v>470</v>
      </c>
    </row>
    <row r="335" spans="1:17" s="108" customFormat="1" ht="135" x14ac:dyDescent="0.15">
      <c r="A335" s="452">
        <f t="shared" si="36"/>
        <v>13</v>
      </c>
      <c r="B335" s="282" t="s">
        <v>803</v>
      </c>
      <c r="C335" s="149" t="str">
        <f>$H$332&amp;D335</f>
        <v>1</v>
      </c>
      <c r="D335" s="274">
        <v>1</v>
      </c>
      <c r="E335" s="277" t="str">
        <f>IF(F335&lt;&gt;"",D335,"")</f>
        <v/>
      </c>
      <c r="F335" s="116" t="str">
        <f>IFERROR($H$332&amp;"("&amp;VLOOKUP($C335,'計算用(別紙5)区分別指導者'!$C:$G,F$3,0)&amp;")","")</f>
        <v/>
      </c>
      <c r="G335" s="116" t="str">
        <f>IF($F335="","",IFERROR(VLOOKUP($C335,'計算用(別紙5)区分別指導者'!$C:$G,G$3,0),""))</f>
        <v/>
      </c>
      <c r="H335" s="116" t="str">
        <f>IF($F335="","",IFERROR(VLOOKUP($G335,'計算用(別紙5) 指導者'!$C:$N,H$3,0),""))</f>
        <v/>
      </c>
      <c r="I335" s="116" t="str">
        <f>IF($F335="","",IFERROR(VLOOKUP($G335,'計算用(別紙5) 指導者'!$C:$N,I$3,0),""))</f>
        <v/>
      </c>
      <c r="J335" s="116" t="str">
        <f>IF($F335="","",IFERROR(VLOOKUP($G335,'計算用(別紙5) 指導者'!$C:$N,J$3,0),""))</f>
        <v/>
      </c>
      <c r="K335" s="117" t="str">
        <f>IF($F335="","",IFERROR(VLOOKUP($G335,'計算用(別紙5) 指導者'!$C:$N,K$3,0),""))</f>
        <v/>
      </c>
      <c r="L335" s="116" t="str">
        <f>IF($F335="","",IFERROR(VLOOKUP($G335,'計算用(別紙5) 指導者'!$C:$N,L$3,0),""))</f>
        <v/>
      </c>
      <c r="M335" s="116" t="str">
        <f>IF($F335="","",IFERROR(VLOOKUP($G335,'計算用(別紙5) 指導者'!$C:$N,M$3,0),""))</f>
        <v/>
      </c>
      <c r="N335" s="116" t="str">
        <f>IF($F335="","",IFERROR(VLOOKUP($G335,'計算用(別紙5) 指導者'!$C:$N,N$3,0),""))</f>
        <v/>
      </c>
      <c r="O335" s="116" t="str">
        <f>IF($F335="","",IFERROR(VLOOKUP($G335,'計算用(別紙5) 指導者'!$C:$N,O$3,0),""))</f>
        <v/>
      </c>
      <c r="P335" s="116" t="str">
        <f>IF($F335="","",IFERROR(VLOOKUP($G335,'計算用(別紙5) 指導者'!$C:$N,P$3,0),""))</f>
        <v/>
      </c>
      <c r="Q335" s="116" t="str">
        <f>IF($F335="","",IFERROR(VLOOKUP($G335,'計算用(別紙5) 指導者'!$C:$N,Q$3,0),""))</f>
        <v/>
      </c>
    </row>
    <row r="336" spans="1:17" s="108" customFormat="1" ht="135" x14ac:dyDescent="0.15">
      <c r="A336" s="452">
        <f t="shared" si="36"/>
        <v>13</v>
      </c>
      <c r="B336" s="282" t="s">
        <v>803</v>
      </c>
      <c r="C336" s="149" t="str">
        <f t="shared" ref="C336:C354" si="37">$H$332&amp;D336</f>
        <v>2</v>
      </c>
      <c r="D336" s="274">
        <v>2</v>
      </c>
      <c r="E336" s="277" t="str">
        <f t="shared" ref="E336:E354" si="38">IF(F336&lt;&gt;"",D336,"")</f>
        <v/>
      </c>
      <c r="F336" s="116" t="str">
        <f>IFERROR($H$332&amp;"("&amp;VLOOKUP($C336,'計算用(別紙5)区分別指導者'!$C:$G,F$3,0)&amp;")","")</f>
        <v/>
      </c>
      <c r="G336" s="116" t="str">
        <f>IF($F336="","",IFERROR(VLOOKUP($C336,'計算用(別紙5)区分別指導者'!$C:$G,G$3,0),""))</f>
        <v/>
      </c>
      <c r="H336" s="116" t="str">
        <f>IF($F336="","",IFERROR(VLOOKUP($G336,'計算用(別紙5) 指導者'!$C:$N,H$3,0),""))</f>
        <v/>
      </c>
      <c r="I336" s="116" t="str">
        <f>IF($F336="","",IFERROR(VLOOKUP($G336,'計算用(別紙5) 指導者'!$C:$N,I$3,0),""))</f>
        <v/>
      </c>
      <c r="J336" s="116" t="str">
        <f>IF($F336="","",IFERROR(VLOOKUP($G336,'計算用(別紙5) 指導者'!$C:$N,J$3,0),""))</f>
        <v/>
      </c>
      <c r="K336" s="117" t="str">
        <f>IF($F336="","",IFERROR(VLOOKUP($G336,'計算用(別紙5) 指導者'!$C:$N,K$3,0),""))</f>
        <v/>
      </c>
      <c r="L336" s="116" t="str">
        <f>IF($F336="","",IFERROR(VLOOKUP($G336,'計算用(別紙5) 指導者'!$C:$N,L$3,0),""))</f>
        <v/>
      </c>
      <c r="M336" s="116" t="str">
        <f>IF($F336="","",IFERROR(VLOOKUP($G336,'計算用(別紙5) 指導者'!$C:$N,M$3,0),""))</f>
        <v/>
      </c>
      <c r="N336" s="116" t="str">
        <f>IF($F336="","",IFERROR(VLOOKUP($G336,'計算用(別紙5) 指導者'!$C:$N,N$3,0),""))</f>
        <v/>
      </c>
      <c r="O336" s="116" t="str">
        <f>IF($F336="","",IFERROR(VLOOKUP($G336,'計算用(別紙5) 指導者'!$C:$N,O$3,0),""))</f>
        <v/>
      </c>
      <c r="P336" s="116" t="str">
        <f>IF($F336="","",IFERROR(VLOOKUP($G336,'計算用(別紙5) 指導者'!$C:$N,P$3,0),""))</f>
        <v/>
      </c>
      <c r="Q336" s="116" t="str">
        <f>IF($F336="","",IFERROR(VLOOKUP($G336,'計算用(別紙5) 指導者'!$C:$N,Q$3,0),""))</f>
        <v/>
      </c>
    </row>
    <row r="337" spans="1:17" s="108" customFormat="1" ht="135" x14ac:dyDescent="0.15">
      <c r="A337" s="452">
        <f t="shared" si="36"/>
        <v>13</v>
      </c>
      <c r="B337" s="282" t="s">
        <v>803</v>
      </c>
      <c r="C337" s="149" t="str">
        <f t="shared" si="37"/>
        <v>3</v>
      </c>
      <c r="D337" s="274">
        <v>3</v>
      </c>
      <c r="E337" s="277" t="str">
        <f t="shared" si="38"/>
        <v/>
      </c>
      <c r="F337" s="116" t="str">
        <f>IFERROR($H$332&amp;"("&amp;VLOOKUP($C337,'計算用(別紙5)区分別指導者'!$C:$G,F$3,0)&amp;")","")</f>
        <v/>
      </c>
      <c r="G337" s="116" t="str">
        <f>IF($F337="","",IFERROR(VLOOKUP($C337,'計算用(別紙5)区分別指導者'!$C:$G,G$3,0),""))</f>
        <v/>
      </c>
      <c r="H337" s="116" t="str">
        <f>IF($F337="","",IFERROR(VLOOKUP($G337,'計算用(別紙5) 指導者'!$C:$N,H$3,0),""))</f>
        <v/>
      </c>
      <c r="I337" s="116" t="str">
        <f>IF($F337="","",IFERROR(VLOOKUP($G337,'計算用(別紙5) 指導者'!$C:$N,I$3,0),""))</f>
        <v/>
      </c>
      <c r="J337" s="116" t="str">
        <f>IF($F337="","",IFERROR(VLOOKUP($G337,'計算用(別紙5) 指導者'!$C:$N,J$3,0),""))</f>
        <v/>
      </c>
      <c r="K337" s="117" t="str">
        <f>IF($F337="","",IFERROR(VLOOKUP($G337,'計算用(別紙5) 指導者'!$C:$N,K$3,0),""))</f>
        <v/>
      </c>
      <c r="L337" s="116" t="str">
        <f>IF($F337="","",IFERROR(VLOOKUP($G337,'計算用(別紙5) 指導者'!$C:$N,L$3,0),""))</f>
        <v/>
      </c>
      <c r="M337" s="116" t="str">
        <f>IF($F337="","",IFERROR(VLOOKUP($G337,'計算用(別紙5) 指導者'!$C:$N,M$3,0),""))</f>
        <v/>
      </c>
      <c r="N337" s="116" t="str">
        <f>IF($F337="","",IFERROR(VLOOKUP($G337,'計算用(別紙5) 指導者'!$C:$N,N$3,0),""))</f>
        <v/>
      </c>
      <c r="O337" s="116" t="str">
        <f>IF($F337="","",IFERROR(VLOOKUP($G337,'計算用(別紙5) 指導者'!$C:$N,O$3,0),""))</f>
        <v/>
      </c>
      <c r="P337" s="116" t="str">
        <f>IF($F337="","",IFERROR(VLOOKUP($G337,'計算用(別紙5) 指導者'!$C:$N,P$3,0),""))</f>
        <v/>
      </c>
      <c r="Q337" s="116" t="str">
        <f>IF($F337="","",IFERROR(VLOOKUP($G337,'計算用(別紙5) 指導者'!$C:$N,Q$3,0),""))</f>
        <v/>
      </c>
    </row>
    <row r="338" spans="1:17" s="108" customFormat="1" ht="135" x14ac:dyDescent="0.15">
      <c r="A338" s="452">
        <f t="shared" si="36"/>
        <v>13</v>
      </c>
      <c r="B338" s="282" t="s">
        <v>803</v>
      </c>
      <c r="C338" s="149" t="str">
        <f t="shared" si="37"/>
        <v>4</v>
      </c>
      <c r="D338" s="274">
        <v>4</v>
      </c>
      <c r="E338" s="277" t="str">
        <f t="shared" si="38"/>
        <v/>
      </c>
      <c r="F338" s="116" t="str">
        <f>IFERROR($H$332&amp;"("&amp;VLOOKUP($C338,'計算用(別紙5)区分別指導者'!$C:$G,F$3,0)&amp;")","")</f>
        <v/>
      </c>
      <c r="G338" s="116" t="str">
        <f>IF($F338="","",IFERROR(VLOOKUP($C338,'計算用(別紙5)区分別指導者'!$C:$G,G$3,0),""))</f>
        <v/>
      </c>
      <c r="H338" s="116" t="str">
        <f>IF($F338="","",IFERROR(VLOOKUP($G338,'計算用(別紙5) 指導者'!$C:$N,H$3,0),""))</f>
        <v/>
      </c>
      <c r="I338" s="116" t="str">
        <f>IF($F338="","",IFERROR(VLOOKUP($G338,'計算用(別紙5) 指導者'!$C:$N,I$3,0),""))</f>
        <v/>
      </c>
      <c r="J338" s="116" t="str">
        <f>IF($F338="","",IFERROR(VLOOKUP($G338,'計算用(別紙5) 指導者'!$C:$N,J$3,0),""))</f>
        <v/>
      </c>
      <c r="K338" s="117" t="str">
        <f>IF($F338="","",IFERROR(VLOOKUP($G338,'計算用(別紙5) 指導者'!$C:$N,K$3,0),""))</f>
        <v/>
      </c>
      <c r="L338" s="116" t="str">
        <f>IF($F338="","",IFERROR(VLOOKUP($G338,'計算用(別紙5) 指導者'!$C:$N,L$3,0),""))</f>
        <v/>
      </c>
      <c r="M338" s="116" t="str">
        <f>IF($F338="","",IFERROR(VLOOKUP($G338,'計算用(別紙5) 指導者'!$C:$N,M$3,0),""))</f>
        <v/>
      </c>
      <c r="N338" s="116" t="str">
        <f>IF($F338="","",IFERROR(VLOOKUP($G338,'計算用(別紙5) 指導者'!$C:$N,N$3,0),""))</f>
        <v/>
      </c>
      <c r="O338" s="116" t="str">
        <f>IF($F338="","",IFERROR(VLOOKUP($G338,'計算用(別紙5) 指導者'!$C:$N,O$3,0),""))</f>
        <v/>
      </c>
      <c r="P338" s="116" t="str">
        <f>IF($F338="","",IFERROR(VLOOKUP($G338,'計算用(別紙5) 指導者'!$C:$N,P$3,0),""))</f>
        <v/>
      </c>
      <c r="Q338" s="116" t="str">
        <f>IF($F338="","",IFERROR(VLOOKUP($G338,'計算用(別紙5) 指導者'!$C:$N,Q$3,0),""))</f>
        <v/>
      </c>
    </row>
    <row r="339" spans="1:17" s="108" customFormat="1" ht="135" x14ac:dyDescent="0.15">
      <c r="A339" s="452">
        <f t="shared" si="36"/>
        <v>13</v>
      </c>
      <c r="B339" s="282" t="s">
        <v>803</v>
      </c>
      <c r="C339" s="149" t="str">
        <f t="shared" si="37"/>
        <v>5</v>
      </c>
      <c r="D339" s="274">
        <v>5</v>
      </c>
      <c r="E339" s="277" t="str">
        <f t="shared" si="38"/>
        <v/>
      </c>
      <c r="F339" s="116" t="str">
        <f>IFERROR($H$332&amp;"("&amp;VLOOKUP($C339,'計算用(別紙5)区分別指導者'!$C:$G,F$3,0)&amp;")","")</f>
        <v/>
      </c>
      <c r="G339" s="116" t="str">
        <f>IF($F339="","",IFERROR(VLOOKUP($C339,'計算用(別紙5)区分別指導者'!$C:$G,G$3,0),""))</f>
        <v/>
      </c>
      <c r="H339" s="116" t="str">
        <f>IF($F339="","",IFERROR(VLOOKUP($G339,'計算用(別紙5) 指導者'!$C:$N,H$3,0),""))</f>
        <v/>
      </c>
      <c r="I339" s="116" t="str">
        <f>IF($F339="","",IFERROR(VLOOKUP($G339,'計算用(別紙5) 指導者'!$C:$N,I$3,0),""))</f>
        <v/>
      </c>
      <c r="J339" s="116" t="str">
        <f>IF($F339="","",IFERROR(VLOOKUP($G339,'計算用(別紙5) 指導者'!$C:$N,J$3,0),""))</f>
        <v/>
      </c>
      <c r="K339" s="117" t="str">
        <f>IF($F339="","",IFERROR(VLOOKUP($G339,'計算用(別紙5) 指導者'!$C:$N,K$3,0),""))</f>
        <v/>
      </c>
      <c r="L339" s="116" t="str">
        <f>IF($F339="","",IFERROR(VLOOKUP($G339,'計算用(別紙5) 指導者'!$C:$N,L$3,0),""))</f>
        <v/>
      </c>
      <c r="M339" s="116" t="str">
        <f>IF($F339="","",IFERROR(VLOOKUP($G339,'計算用(別紙5) 指導者'!$C:$N,M$3,0),""))</f>
        <v/>
      </c>
      <c r="N339" s="116" t="str">
        <f>IF($F339="","",IFERROR(VLOOKUP($G339,'計算用(別紙5) 指導者'!$C:$N,N$3,0),""))</f>
        <v/>
      </c>
      <c r="O339" s="116" t="str">
        <f>IF($F339="","",IFERROR(VLOOKUP($G339,'計算用(別紙5) 指導者'!$C:$N,O$3,0),""))</f>
        <v/>
      </c>
      <c r="P339" s="116" t="str">
        <f>IF($F339="","",IFERROR(VLOOKUP($G339,'計算用(別紙5) 指導者'!$C:$N,P$3,0),""))</f>
        <v/>
      </c>
      <c r="Q339" s="116" t="str">
        <f>IF($F339="","",IFERROR(VLOOKUP($G339,'計算用(別紙5) 指導者'!$C:$N,Q$3,0),""))</f>
        <v/>
      </c>
    </row>
    <row r="340" spans="1:17" s="108" customFormat="1" ht="135" x14ac:dyDescent="0.15">
      <c r="A340" s="452">
        <f t="shared" si="36"/>
        <v>13</v>
      </c>
      <c r="B340" s="282" t="s">
        <v>803</v>
      </c>
      <c r="C340" s="149" t="str">
        <f t="shared" si="37"/>
        <v>6</v>
      </c>
      <c r="D340" s="274">
        <v>6</v>
      </c>
      <c r="E340" s="277" t="str">
        <f t="shared" si="38"/>
        <v/>
      </c>
      <c r="F340" s="116" t="str">
        <f>IFERROR($H$332&amp;"("&amp;VLOOKUP($C340,'計算用(別紙5)区分別指導者'!$C:$G,F$3,0)&amp;")","")</f>
        <v/>
      </c>
      <c r="G340" s="116" t="str">
        <f>IF($F340="","",IFERROR(VLOOKUP($C340,'計算用(別紙5)区分別指導者'!$C:$G,G$3,0),""))</f>
        <v/>
      </c>
      <c r="H340" s="116" t="str">
        <f>IF($F340="","",IFERROR(VLOOKUP($G340,'計算用(別紙5) 指導者'!$C:$N,H$3,0),""))</f>
        <v/>
      </c>
      <c r="I340" s="116" t="str">
        <f>IF($F340="","",IFERROR(VLOOKUP($G340,'計算用(別紙5) 指導者'!$C:$N,I$3,0),""))</f>
        <v/>
      </c>
      <c r="J340" s="116" t="str">
        <f>IF($F340="","",IFERROR(VLOOKUP($G340,'計算用(別紙5) 指導者'!$C:$N,J$3,0),""))</f>
        <v/>
      </c>
      <c r="K340" s="117" t="str">
        <f>IF($F340="","",IFERROR(VLOOKUP($G340,'計算用(別紙5) 指導者'!$C:$N,K$3,0),""))</f>
        <v/>
      </c>
      <c r="L340" s="116" t="str">
        <f>IF($F340="","",IFERROR(VLOOKUP($G340,'計算用(別紙5) 指導者'!$C:$N,L$3,0),""))</f>
        <v/>
      </c>
      <c r="M340" s="116" t="str">
        <f>IF($F340="","",IFERROR(VLOOKUP($G340,'計算用(別紙5) 指導者'!$C:$N,M$3,0),""))</f>
        <v/>
      </c>
      <c r="N340" s="116" t="str">
        <f>IF($F340="","",IFERROR(VLOOKUP($G340,'計算用(別紙5) 指導者'!$C:$N,N$3,0),""))</f>
        <v/>
      </c>
      <c r="O340" s="116" t="str">
        <f>IF($F340="","",IFERROR(VLOOKUP($G340,'計算用(別紙5) 指導者'!$C:$N,O$3,0),""))</f>
        <v/>
      </c>
      <c r="P340" s="116" t="str">
        <f>IF($F340="","",IFERROR(VLOOKUP($G340,'計算用(別紙5) 指導者'!$C:$N,P$3,0),""))</f>
        <v/>
      </c>
      <c r="Q340" s="116" t="str">
        <f>IF($F340="","",IFERROR(VLOOKUP($G340,'計算用(別紙5) 指導者'!$C:$N,Q$3,0),""))</f>
        <v/>
      </c>
    </row>
    <row r="341" spans="1:17" s="108" customFormat="1" ht="135" x14ac:dyDescent="0.15">
      <c r="A341" s="452">
        <f t="shared" si="36"/>
        <v>13</v>
      </c>
      <c r="B341" s="282" t="s">
        <v>803</v>
      </c>
      <c r="C341" s="149" t="str">
        <f t="shared" si="37"/>
        <v>7</v>
      </c>
      <c r="D341" s="274">
        <v>7</v>
      </c>
      <c r="E341" s="277" t="str">
        <f t="shared" si="38"/>
        <v/>
      </c>
      <c r="F341" s="116" t="str">
        <f>IFERROR($H$332&amp;"("&amp;VLOOKUP($C341,'計算用(別紙5)区分別指導者'!$C:$G,F$3,0)&amp;")","")</f>
        <v/>
      </c>
      <c r="G341" s="116" t="str">
        <f>IF($F341="","",IFERROR(VLOOKUP($C341,'計算用(別紙5)区分別指導者'!$C:$G,G$3,0),""))</f>
        <v/>
      </c>
      <c r="H341" s="116" t="str">
        <f>IF($F341="","",IFERROR(VLOOKUP($G341,'計算用(別紙5) 指導者'!$C:$N,H$3,0),""))</f>
        <v/>
      </c>
      <c r="I341" s="116" t="str">
        <f>IF($F341="","",IFERROR(VLOOKUP($G341,'計算用(別紙5) 指導者'!$C:$N,I$3,0),""))</f>
        <v/>
      </c>
      <c r="J341" s="116" t="str">
        <f>IF($F341="","",IFERROR(VLOOKUP($G341,'計算用(別紙5) 指導者'!$C:$N,J$3,0),""))</f>
        <v/>
      </c>
      <c r="K341" s="117" t="str">
        <f>IF($F341="","",IFERROR(VLOOKUP($G341,'計算用(別紙5) 指導者'!$C:$N,K$3,0),""))</f>
        <v/>
      </c>
      <c r="L341" s="116" t="str">
        <f>IF($F341="","",IFERROR(VLOOKUP($G341,'計算用(別紙5) 指導者'!$C:$N,L$3,0),""))</f>
        <v/>
      </c>
      <c r="M341" s="116" t="str">
        <f>IF($F341="","",IFERROR(VLOOKUP($G341,'計算用(別紙5) 指導者'!$C:$N,M$3,0),""))</f>
        <v/>
      </c>
      <c r="N341" s="116" t="str">
        <f>IF($F341="","",IFERROR(VLOOKUP($G341,'計算用(別紙5) 指導者'!$C:$N,N$3,0),""))</f>
        <v/>
      </c>
      <c r="O341" s="116" t="str">
        <f>IF($F341="","",IFERROR(VLOOKUP($G341,'計算用(別紙5) 指導者'!$C:$N,O$3,0),""))</f>
        <v/>
      </c>
      <c r="P341" s="116" t="str">
        <f>IF($F341="","",IFERROR(VLOOKUP($G341,'計算用(別紙5) 指導者'!$C:$N,P$3,0),""))</f>
        <v/>
      </c>
      <c r="Q341" s="116" t="str">
        <f>IF($F341="","",IFERROR(VLOOKUP($G341,'計算用(別紙5) 指導者'!$C:$N,Q$3,0),""))</f>
        <v/>
      </c>
    </row>
    <row r="342" spans="1:17" s="108" customFormat="1" ht="135" x14ac:dyDescent="0.15">
      <c r="A342" s="452">
        <f t="shared" si="36"/>
        <v>13</v>
      </c>
      <c r="B342" s="282" t="s">
        <v>803</v>
      </c>
      <c r="C342" s="149" t="str">
        <f t="shared" si="37"/>
        <v>8</v>
      </c>
      <c r="D342" s="274">
        <v>8</v>
      </c>
      <c r="E342" s="277" t="str">
        <f t="shared" si="38"/>
        <v/>
      </c>
      <c r="F342" s="116" t="str">
        <f>IFERROR($H$332&amp;"("&amp;VLOOKUP($C342,'計算用(別紙5)区分別指導者'!$C:$G,F$3,0)&amp;")","")</f>
        <v/>
      </c>
      <c r="G342" s="116" t="str">
        <f>IF($F342="","",IFERROR(VLOOKUP($C342,'計算用(別紙5)区分別指導者'!$C:$G,G$3,0),""))</f>
        <v/>
      </c>
      <c r="H342" s="116" t="str">
        <f>IF($F342="","",IFERROR(VLOOKUP($G342,'計算用(別紙5) 指導者'!$C:$N,H$3,0),""))</f>
        <v/>
      </c>
      <c r="I342" s="116" t="str">
        <f>IF($F342="","",IFERROR(VLOOKUP($G342,'計算用(別紙5) 指導者'!$C:$N,I$3,0),""))</f>
        <v/>
      </c>
      <c r="J342" s="116" t="str">
        <f>IF($F342="","",IFERROR(VLOOKUP($G342,'計算用(別紙5) 指導者'!$C:$N,J$3,0),""))</f>
        <v/>
      </c>
      <c r="K342" s="117" t="str">
        <f>IF($F342="","",IFERROR(VLOOKUP($G342,'計算用(別紙5) 指導者'!$C:$N,K$3,0),""))</f>
        <v/>
      </c>
      <c r="L342" s="116" t="str">
        <f>IF($F342="","",IFERROR(VLOOKUP($G342,'計算用(別紙5) 指導者'!$C:$N,L$3,0),""))</f>
        <v/>
      </c>
      <c r="M342" s="116" t="str">
        <f>IF($F342="","",IFERROR(VLOOKUP($G342,'計算用(別紙5) 指導者'!$C:$N,M$3,0),""))</f>
        <v/>
      </c>
      <c r="N342" s="116" t="str">
        <f>IF($F342="","",IFERROR(VLOOKUP($G342,'計算用(別紙5) 指導者'!$C:$N,N$3,0),""))</f>
        <v/>
      </c>
      <c r="O342" s="116" t="str">
        <f>IF($F342="","",IFERROR(VLOOKUP($G342,'計算用(別紙5) 指導者'!$C:$N,O$3,0),""))</f>
        <v/>
      </c>
      <c r="P342" s="116" t="str">
        <f>IF($F342="","",IFERROR(VLOOKUP($G342,'計算用(別紙5) 指導者'!$C:$N,P$3,0),""))</f>
        <v/>
      </c>
      <c r="Q342" s="116" t="str">
        <f>IF($F342="","",IFERROR(VLOOKUP($G342,'計算用(別紙5) 指導者'!$C:$N,Q$3,0),""))</f>
        <v/>
      </c>
    </row>
    <row r="343" spans="1:17" s="108" customFormat="1" ht="135" x14ac:dyDescent="0.15">
      <c r="A343" s="452">
        <f t="shared" si="36"/>
        <v>13</v>
      </c>
      <c r="B343" s="282" t="s">
        <v>803</v>
      </c>
      <c r="C343" s="149" t="str">
        <f t="shared" si="37"/>
        <v>9</v>
      </c>
      <c r="D343" s="274">
        <v>9</v>
      </c>
      <c r="E343" s="277" t="str">
        <f t="shared" si="38"/>
        <v/>
      </c>
      <c r="F343" s="116" t="str">
        <f>IFERROR($H$332&amp;"("&amp;VLOOKUP($C343,'計算用(別紙5)区分別指導者'!$C:$G,F$3,0)&amp;")","")</f>
        <v/>
      </c>
      <c r="G343" s="116" t="str">
        <f>IF($F343="","",IFERROR(VLOOKUP($C343,'計算用(別紙5)区分別指導者'!$C:$G,G$3,0),""))</f>
        <v/>
      </c>
      <c r="H343" s="116" t="str">
        <f>IF($F343="","",IFERROR(VLOOKUP($G343,'計算用(別紙5) 指導者'!$C:$N,H$3,0),""))</f>
        <v/>
      </c>
      <c r="I343" s="116" t="str">
        <f>IF($F343="","",IFERROR(VLOOKUP($G343,'計算用(別紙5) 指導者'!$C:$N,I$3,0),""))</f>
        <v/>
      </c>
      <c r="J343" s="116" t="str">
        <f>IF($F343="","",IFERROR(VLOOKUP($G343,'計算用(別紙5) 指導者'!$C:$N,J$3,0),""))</f>
        <v/>
      </c>
      <c r="K343" s="117" t="str">
        <f>IF($F343="","",IFERROR(VLOOKUP($G343,'計算用(別紙5) 指導者'!$C:$N,K$3,0),""))</f>
        <v/>
      </c>
      <c r="L343" s="116" t="str">
        <f>IF($F343="","",IFERROR(VLOOKUP($G343,'計算用(別紙5) 指導者'!$C:$N,L$3,0),""))</f>
        <v/>
      </c>
      <c r="M343" s="116" t="str">
        <f>IF($F343="","",IFERROR(VLOOKUP($G343,'計算用(別紙5) 指導者'!$C:$N,M$3,0),""))</f>
        <v/>
      </c>
      <c r="N343" s="116" t="str">
        <f>IF($F343="","",IFERROR(VLOOKUP($G343,'計算用(別紙5) 指導者'!$C:$N,N$3,0),""))</f>
        <v/>
      </c>
      <c r="O343" s="116" t="str">
        <f>IF($F343="","",IFERROR(VLOOKUP($G343,'計算用(別紙5) 指導者'!$C:$N,O$3,0),""))</f>
        <v/>
      </c>
      <c r="P343" s="116" t="str">
        <f>IF($F343="","",IFERROR(VLOOKUP($G343,'計算用(別紙5) 指導者'!$C:$N,P$3,0),""))</f>
        <v/>
      </c>
      <c r="Q343" s="116" t="str">
        <f>IF($F343="","",IFERROR(VLOOKUP($G343,'計算用(別紙5) 指導者'!$C:$N,Q$3,0),""))</f>
        <v/>
      </c>
    </row>
    <row r="344" spans="1:17" s="108" customFormat="1" ht="135" x14ac:dyDescent="0.15">
      <c r="A344" s="452">
        <f t="shared" si="36"/>
        <v>13</v>
      </c>
      <c r="B344" s="282" t="s">
        <v>803</v>
      </c>
      <c r="C344" s="149" t="str">
        <f t="shared" si="37"/>
        <v>10</v>
      </c>
      <c r="D344" s="274">
        <v>10</v>
      </c>
      <c r="E344" s="277" t="str">
        <f t="shared" si="38"/>
        <v/>
      </c>
      <c r="F344" s="116" t="str">
        <f>IFERROR($H$332&amp;"("&amp;VLOOKUP($C344,'計算用(別紙5)区分別指導者'!$C:$G,F$3,0)&amp;")","")</f>
        <v/>
      </c>
      <c r="G344" s="116" t="str">
        <f>IF($F344="","",IFERROR(VLOOKUP($C344,'計算用(別紙5)区分別指導者'!$C:$G,G$3,0),""))</f>
        <v/>
      </c>
      <c r="H344" s="116" t="str">
        <f>IF($F344="","",IFERROR(VLOOKUP($G344,'計算用(別紙5) 指導者'!$C:$N,H$3,0),""))</f>
        <v/>
      </c>
      <c r="I344" s="116" t="str">
        <f>IF($F344="","",IFERROR(VLOOKUP($G344,'計算用(別紙5) 指導者'!$C:$N,I$3,0),""))</f>
        <v/>
      </c>
      <c r="J344" s="116" t="str">
        <f>IF($F344="","",IFERROR(VLOOKUP($G344,'計算用(別紙5) 指導者'!$C:$N,J$3,0),""))</f>
        <v/>
      </c>
      <c r="K344" s="117" t="str">
        <f>IF($F344="","",IFERROR(VLOOKUP($G344,'計算用(別紙5) 指導者'!$C:$N,K$3,0),""))</f>
        <v/>
      </c>
      <c r="L344" s="116" t="str">
        <f>IF($F344="","",IFERROR(VLOOKUP($G344,'計算用(別紙5) 指導者'!$C:$N,L$3,0),""))</f>
        <v/>
      </c>
      <c r="M344" s="116" t="str">
        <f>IF($F344="","",IFERROR(VLOOKUP($G344,'計算用(別紙5) 指導者'!$C:$N,M$3,0),""))</f>
        <v/>
      </c>
      <c r="N344" s="116" t="str">
        <f>IF($F344="","",IFERROR(VLOOKUP($G344,'計算用(別紙5) 指導者'!$C:$N,N$3,0),""))</f>
        <v/>
      </c>
      <c r="O344" s="116" t="str">
        <f>IF($F344="","",IFERROR(VLOOKUP($G344,'計算用(別紙5) 指導者'!$C:$N,O$3,0),""))</f>
        <v/>
      </c>
      <c r="P344" s="116" t="str">
        <f>IF($F344="","",IFERROR(VLOOKUP($G344,'計算用(別紙5) 指導者'!$C:$N,P$3,0),""))</f>
        <v/>
      </c>
      <c r="Q344" s="116" t="str">
        <f>IF($F344="","",IFERROR(VLOOKUP($G344,'計算用(別紙5) 指導者'!$C:$N,Q$3,0),""))</f>
        <v/>
      </c>
    </row>
    <row r="345" spans="1:17" s="108" customFormat="1" ht="135" x14ac:dyDescent="0.15">
      <c r="A345" s="452">
        <f t="shared" si="36"/>
        <v>13</v>
      </c>
      <c r="B345" s="282" t="s">
        <v>803</v>
      </c>
      <c r="C345" s="149" t="str">
        <f t="shared" si="37"/>
        <v>11</v>
      </c>
      <c r="D345" s="274">
        <v>11</v>
      </c>
      <c r="E345" s="277" t="str">
        <f t="shared" si="38"/>
        <v/>
      </c>
      <c r="F345" s="116" t="str">
        <f>IFERROR($H$332&amp;"("&amp;VLOOKUP($C345,'計算用(別紙5)区分別指導者'!$C:$G,F$3,0)&amp;")","")</f>
        <v/>
      </c>
      <c r="G345" s="116" t="str">
        <f>IF($F345="","",IFERROR(VLOOKUP($C345,'計算用(別紙5)区分別指導者'!$C:$G,G$3,0),""))</f>
        <v/>
      </c>
      <c r="H345" s="116" t="str">
        <f>IF($F345="","",IFERROR(VLOOKUP($G345,'計算用(別紙5) 指導者'!$C:$N,H$3,0),""))</f>
        <v/>
      </c>
      <c r="I345" s="116" t="str">
        <f>IF($F345="","",IFERROR(VLOOKUP($G345,'計算用(別紙5) 指導者'!$C:$N,I$3,0),""))</f>
        <v/>
      </c>
      <c r="J345" s="116" t="str">
        <f>IF($F345="","",IFERROR(VLOOKUP($G345,'計算用(別紙5) 指導者'!$C:$N,J$3,0),""))</f>
        <v/>
      </c>
      <c r="K345" s="117" t="str">
        <f>IF($F345="","",IFERROR(VLOOKUP($G345,'計算用(別紙5) 指導者'!$C:$N,K$3,0),""))</f>
        <v/>
      </c>
      <c r="L345" s="116" t="str">
        <f>IF($F345="","",IFERROR(VLOOKUP($G345,'計算用(別紙5) 指導者'!$C:$N,L$3,0),""))</f>
        <v/>
      </c>
      <c r="M345" s="116" t="str">
        <f>IF($F345="","",IFERROR(VLOOKUP($G345,'計算用(別紙5) 指導者'!$C:$N,M$3,0),""))</f>
        <v/>
      </c>
      <c r="N345" s="116" t="str">
        <f>IF($F345="","",IFERROR(VLOOKUP($G345,'計算用(別紙5) 指導者'!$C:$N,N$3,0),""))</f>
        <v/>
      </c>
      <c r="O345" s="116" t="str">
        <f>IF($F345="","",IFERROR(VLOOKUP($G345,'計算用(別紙5) 指導者'!$C:$N,O$3,0),""))</f>
        <v/>
      </c>
      <c r="P345" s="116" t="str">
        <f>IF($F345="","",IFERROR(VLOOKUP($G345,'計算用(別紙5) 指導者'!$C:$N,P$3,0),""))</f>
        <v/>
      </c>
      <c r="Q345" s="116" t="str">
        <f>IF($F345="","",IFERROR(VLOOKUP($G345,'計算用(別紙5) 指導者'!$C:$N,Q$3,0),""))</f>
        <v/>
      </c>
    </row>
    <row r="346" spans="1:17" s="108" customFormat="1" ht="135" x14ac:dyDescent="0.15">
      <c r="A346" s="452">
        <f t="shared" si="36"/>
        <v>13</v>
      </c>
      <c r="B346" s="282" t="s">
        <v>803</v>
      </c>
      <c r="C346" s="149" t="str">
        <f t="shared" si="37"/>
        <v>12</v>
      </c>
      <c r="D346" s="274">
        <v>12</v>
      </c>
      <c r="E346" s="277" t="str">
        <f t="shared" si="38"/>
        <v/>
      </c>
      <c r="F346" s="116" t="str">
        <f>IFERROR($H$332&amp;"("&amp;VLOOKUP($C346,'計算用(別紙5)区分別指導者'!$C:$G,F$3,0)&amp;")","")</f>
        <v/>
      </c>
      <c r="G346" s="116" t="str">
        <f>IF($F346="","",IFERROR(VLOOKUP($C346,'計算用(別紙5)区分別指導者'!$C:$G,G$3,0),""))</f>
        <v/>
      </c>
      <c r="H346" s="116" t="str">
        <f>IF($F346="","",IFERROR(VLOOKUP($G346,'計算用(別紙5) 指導者'!$C:$N,H$3,0),""))</f>
        <v/>
      </c>
      <c r="I346" s="116" t="str">
        <f>IF($F346="","",IFERROR(VLOOKUP($G346,'計算用(別紙5) 指導者'!$C:$N,I$3,0),""))</f>
        <v/>
      </c>
      <c r="J346" s="116" t="str">
        <f>IF($F346="","",IFERROR(VLOOKUP($G346,'計算用(別紙5) 指導者'!$C:$N,J$3,0),""))</f>
        <v/>
      </c>
      <c r="K346" s="117" t="str">
        <f>IF($F346="","",IFERROR(VLOOKUP($G346,'計算用(別紙5) 指導者'!$C:$N,K$3,0),""))</f>
        <v/>
      </c>
      <c r="L346" s="116" t="str">
        <f>IF($F346="","",IFERROR(VLOOKUP($G346,'計算用(別紙5) 指導者'!$C:$N,L$3,0),""))</f>
        <v/>
      </c>
      <c r="M346" s="116" t="str">
        <f>IF($F346="","",IFERROR(VLOOKUP($G346,'計算用(別紙5) 指導者'!$C:$N,M$3,0),""))</f>
        <v/>
      </c>
      <c r="N346" s="116" t="str">
        <f>IF($F346="","",IFERROR(VLOOKUP($G346,'計算用(別紙5) 指導者'!$C:$N,N$3,0),""))</f>
        <v/>
      </c>
      <c r="O346" s="116" t="str">
        <f>IF($F346="","",IFERROR(VLOOKUP($G346,'計算用(別紙5) 指導者'!$C:$N,O$3,0),""))</f>
        <v/>
      </c>
      <c r="P346" s="116" t="str">
        <f>IF($F346="","",IFERROR(VLOOKUP($G346,'計算用(別紙5) 指導者'!$C:$N,P$3,0),""))</f>
        <v/>
      </c>
      <c r="Q346" s="116" t="str">
        <f>IF($F346="","",IFERROR(VLOOKUP($G346,'計算用(別紙5) 指導者'!$C:$N,Q$3,0),""))</f>
        <v/>
      </c>
    </row>
    <row r="347" spans="1:17" s="108" customFormat="1" ht="135" x14ac:dyDescent="0.15">
      <c r="A347" s="452">
        <f t="shared" si="36"/>
        <v>13</v>
      </c>
      <c r="B347" s="282" t="s">
        <v>803</v>
      </c>
      <c r="C347" s="149" t="str">
        <f t="shared" si="37"/>
        <v>13</v>
      </c>
      <c r="D347" s="274">
        <v>13</v>
      </c>
      <c r="E347" s="277" t="str">
        <f t="shared" si="38"/>
        <v/>
      </c>
      <c r="F347" s="116" t="str">
        <f>IFERROR($H$332&amp;"("&amp;VLOOKUP($C347,'計算用(別紙5)区分別指導者'!$C:$G,F$3,0)&amp;")","")</f>
        <v/>
      </c>
      <c r="G347" s="116" t="str">
        <f>IF($F347="","",IFERROR(VLOOKUP($C347,'計算用(別紙5)区分別指導者'!$C:$G,G$3,0),""))</f>
        <v/>
      </c>
      <c r="H347" s="116" t="str">
        <f>IF($F347="","",IFERROR(VLOOKUP($G347,'計算用(別紙5) 指導者'!$C:$N,H$3,0),""))</f>
        <v/>
      </c>
      <c r="I347" s="116" t="str">
        <f>IF($F347="","",IFERROR(VLOOKUP($G347,'計算用(別紙5) 指導者'!$C:$N,I$3,0),""))</f>
        <v/>
      </c>
      <c r="J347" s="116" t="str">
        <f>IF($F347="","",IFERROR(VLOOKUP($G347,'計算用(別紙5) 指導者'!$C:$N,J$3,0),""))</f>
        <v/>
      </c>
      <c r="K347" s="117" t="str">
        <f>IF($F347="","",IFERROR(VLOOKUP($G347,'計算用(別紙5) 指導者'!$C:$N,K$3,0),""))</f>
        <v/>
      </c>
      <c r="L347" s="116" t="str">
        <f>IF($F347="","",IFERROR(VLOOKUP($G347,'計算用(別紙5) 指導者'!$C:$N,L$3,0),""))</f>
        <v/>
      </c>
      <c r="M347" s="116" t="str">
        <f>IF($F347="","",IFERROR(VLOOKUP($G347,'計算用(別紙5) 指導者'!$C:$N,M$3,0),""))</f>
        <v/>
      </c>
      <c r="N347" s="116" t="str">
        <f>IF($F347="","",IFERROR(VLOOKUP($G347,'計算用(別紙5) 指導者'!$C:$N,N$3,0),""))</f>
        <v/>
      </c>
      <c r="O347" s="116" t="str">
        <f>IF($F347="","",IFERROR(VLOOKUP($G347,'計算用(別紙5) 指導者'!$C:$N,O$3,0),""))</f>
        <v/>
      </c>
      <c r="P347" s="116" t="str">
        <f>IF($F347="","",IFERROR(VLOOKUP($G347,'計算用(別紙5) 指導者'!$C:$N,P$3,0),""))</f>
        <v/>
      </c>
      <c r="Q347" s="116" t="str">
        <f>IF($F347="","",IFERROR(VLOOKUP($G347,'計算用(別紙5) 指導者'!$C:$N,Q$3,0),""))</f>
        <v/>
      </c>
    </row>
    <row r="348" spans="1:17" s="108" customFormat="1" ht="135" x14ac:dyDescent="0.15">
      <c r="A348" s="452">
        <f t="shared" si="36"/>
        <v>13</v>
      </c>
      <c r="B348" s="282" t="s">
        <v>803</v>
      </c>
      <c r="C348" s="149" t="str">
        <f t="shared" si="37"/>
        <v>14</v>
      </c>
      <c r="D348" s="274">
        <v>14</v>
      </c>
      <c r="E348" s="277" t="str">
        <f t="shared" si="38"/>
        <v/>
      </c>
      <c r="F348" s="116" t="str">
        <f>IFERROR($H$332&amp;"("&amp;VLOOKUP($C348,'計算用(別紙5)区分別指導者'!$C:$G,F$3,0)&amp;")","")</f>
        <v/>
      </c>
      <c r="G348" s="116" t="str">
        <f>IF($F348="","",IFERROR(VLOOKUP($C348,'計算用(別紙5)区分別指導者'!$C:$G,G$3,0),""))</f>
        <v/>
      </c>
      <c r="H348" s="116" t="str">
        <f>IF($F348="","",IFERROR(VLOOKUP($G348,'計算用(別紙5) 指導者'!$C:$N,H$3,0),""))</f>
        <v/>
      </c>
      <c r="I348" s="116" t="str">
        <f>IF($F348="","",IFERROR(VLOOKUP($G348,'計算用(別紙5) 指導者'!$C:$N,I$3,0),""))</f>
        <v/>
      </c>
      <c r="J348" s="116" t="str">
        <f>IF($F348="","",IFERROR(VLOOKUP($G348,'計算用(別紙5) 指導者'!$C:$N,J$3,0),""))</f>
        <v/>
      </c>
      <c r="K348" s="117" t="str">
        <f>IF($F348="","",IFERROR(VLOOKUP($G348,'計算用(別紙5) 指導者'!$C:$N,K$3,0),""))</f>
        <v/>
      </c>
      <c r="L348" s="116" t="str">
        <f>IF($F348="","",IFERROR(VLOOKUP($G348,'計算用(別紙5) 指導者'!$C:$N,L$3,0),""))</f>
        <v/>
      </c>
      <c r="M348" s="116" t="str">
        <f>IF($F348="","",IFERROR(VLOOKUP($G348,'計算用(別紙5) 指導者'!$C:$N,M$3,0),""))</f>
        <v/>
      </c>
      <c r="N348" s="116" t="str">
        <f>IF($F348="","",IFERROR(VLOOKUP($G348,'計算用(別紙5) 指導者'!$C:$N,N$3,0),""))</f>
        <v/>
      </c>
      <c r="O348" s="116" t="str">
        <f>IF($F348="","",IFERROR(VLOOKUP($G348,'計算用(別紙5) 指導者'!$C:$N,O$3,0),""))</f>
        <v/>
      </c>
      <c r="P348" s="116" t="str">
        <f>IF($F348="","",IFERROR(VLOOKUP($G348,'計算用(別紙5) 指導者'!$C:$N,P$3,0),""))</f>
        <v/>
      </c>
      <c r="Q348" s="116" t="str">
        <f>IF($F348="","",IFERROR(VLOOKUP($G348,'計算用(別紙5) 指導者'!$C:$N,Q$3,0),""))</f>
        <v/>
      </c>
    </row>
    <row r="349" spans="1:17" s="108" customFormat="1" ht="135" x14ac:dyDescent="0.15">
      <c r="A349" s="452">
        <f t="shared" si="36"/>
        <v>13</v>
      </c>
      <c r="B349" s="282" t="s">
        <v>803</v>
      </c>
      <c r="C349" s="149" t="str">
        <f t="shared" si="37"/>
        <v>15</v>
      </c>
      <c r="D349" s="274">
        <v>15</v>
      </c>
      <c r="E349" s="277" t="str">
        <f t="shared" si="38"/>
        <v/>
      </c>
      <c r="F349" s="116" t="str">
        <f>IFERROR($H$332&amp;"("&amp;VLOOKUP($C349,'計算用(別紙5)区分別指導者'!$C:$G,F$3,0)&amp;")","")</f>
        <v/>
      </c>
      <c r="G349" s="116" t="str">
        <f>IF($F349="","",IFERROR(VLOOKUP($C349,'計算用(別紙5)区分別指導者'!$C:$G,G$3,0),""))</f>
        <v/>
      </c>
      <c r="H349" s="116" t="str">
        <f>IF($F349="","",IFERROR(VLOOKUP($G349,'計算用(別紙5) 指導者'!$C:$N,H$3,0),""))</f>
        <v/>
      </c>
      <c r="I349" s="116" t="str">
        <f>IF($F349="","",IFERROR(VLOOKUP($G349,'計算用(別紙5) 指導者'!$C:$N,I$3,0),""))</f>
        <v/>
      </c>
      <c r="J349" s="116" t="str">
        <f>IF($F349="","",IFERROR(VLOOKUP($G349,'計算用(別紙5) 指導者'!$C:$N,J$3,0),""))</f>
        <v/>
      </c>
      <c r="K349" s="117" t="str">
        <f>IF($F349="","",IFERROR(VLOOKUP($G349,'計算用(別紙5) 指導者'!$C:$N,K$3,0),""))</f>
        <v/>
      </c>
      <c r="L349" s="116" t="str">
        <f>IF($F349="","",IFERROR(VLOOKUP($G349,'計算用(別紙5) 指導者'!$C:$N,L$3,0),""))</f>
        <v/>
      </c>
      <c r="M349" s="116" t="str">
        <f>IF($F349="","",IFERROR(VLOOKUP($G349,'計算用(別紙5) 指導者'!$C:$N,M$3,0),""))</f>
        <v/>
      </c>
      <c r="N349" s="116" t="str">
        <f>IF($F349="","",IFERROR(VLOOKUP($G349,'計算用(別紙5) 指導者'!$C:$N,N$3,0),""))</f>
        <v/>
      </c>
      <c r="O349" s="116" t="str">
        <f>IF($F349="","",IFERROR(VLOOKUP($G349,'計算用(別紙5) 指導者'!$C:$N,O$3,0),""))</f>
        <v/>
      </c>
      <c r="P349" s="116" t="str">
        <f>IF($F349="","",IFERROR(VLOOKUP($G349,'計算用(別紙5) 指導者'!$C:$N,P$3,0),""))</f>
        <v/>
      </c>
      <c r="Q349" s="116" t="str">
        <f>IF($F349="","",IFERROR(VLOOKUP($G349,'計算用(別紙5) 指導者'!$C:$N,Q$3,0),""))</f>
        <v/>
      </c>
    </row>
    <row r="350" spans="1:17" s="108" customFormat="1" ht="135" x14ac:dyDescent="0.15">
      <c r="A350" s="452">
        <f t="shared" si="36"/>
        <v>13</v>
      </c>
      <c r="B350" s="282" t="s">
        <v>803</v>
      </c>
      <c r="C350" s="149" t="str">
        <f t="shared" si="37"/>
        <v>16</v>
      </c>
      <c r="D350" s="274">
        <v>16</v>
      </c>
      <c r="E350" s="277" t="str">
        <f t="shared" si="38"/>
        <v/>
      </c>
      <c r="F350" s="116" t="str">
        <f>IFERROR($H$332&amp;"("&amp;VLOOKUP($C350,'計算用(別紙5)区分別指導者'!$C:$G,F$3,0)&amp;")","")</f>
        <v/>
      </c>
      <c r="G350" s="116" t="str">
        <f>IF($F350="","",IFERROR(VLOOKUP($C350,'計算用(別紙5)区分別指導者'!$C:$G,G$3,0),""))</f>
        <v/>
      </c>
      <c r="H350" s="116" t="str">
        <f>IF($F350="","",IFERROR(VLOOKUP($G350,'計算用(別紙5) 指導者'!$C:$N,H$3,0),""))</f>
        <v/>
      </c>
      <c r="I350" s="116" t="str">
        <f>IF($F350="","",IFERROR(VLOOKUP($G350,'計算用(別紙5) 指導者'!$C:$N,I$3,0),""))</f>
        <v/>
      </c>
      <c r="J350" s="116" t="str">
        <f>IF($F350="","",IFERROR(VLOOKUP($G350,'計算用(別紙5) 指導者'!$C:$N,J$3,0),""))</f>
        <v/>
      </c>
      <c r="K350" s="117" t="str">
        <f>IF($F350="","",IFERROR(VLOOKUP($G350,'計算用(別紙5) 指導者'!$C:$N,K$3,0),""))</f>
        <v/>
      </c>
      <c r="L350" s="116" t="str">
        <f>IF($F350="","",IFERROR(VLOOKUP($G350,'計算用(別紙5) 指導者'!$C:$N,L$3,0),""))</f>
        <v/>
      </c>
      <c r="M350" s="116" t="str">
        <f>IF($F350="","",IFERROR(VLOOKUP($G350,'計算用(別紙5) 指導者'!$C:$N,M$3,0),""))</f>
        <v/>
      </c>
      <c r="N350" s="116" t="str">
        <f>IF($F350="","",IFERROR(VLOOKUP($G350,'計算用(別紙5) 指導者'!$C:$N,N$3,0),""))</f>
        <v/>
      </c>
      <c r="O350" s="116" t="str">
        <f>IF($F350="","",IFERROR(VLOOKUP($G350,'計算用(別紙5) 指導者'!$C:$N,O$3,0),""))</f>
        <v/>
      </c>
      <c r="P350" s="116" t="str">
        <f>IF($F350="","",IFERROR(VLOOKUP($G350,'計算用(別紙5) 指導者'!$C:$N,P$3,0),""))</f>
        <v/>
      </c>
      <c r="Q350" s="116" t="str">
        <f>IF($F350="","",IFERROR(VLOOKUP($G350,'計算用(別紙5) 指導者'!$C:$N,Q$3,0),""))</f>
        <v/>
      </c>
    </row>
    <row r="351" spans="1:17" s="108" customFormat="1" ht="135" x14ac:dyDescent="0.15">
      <c r="A351" s="452">
        <f t="shared" si="36"/>
        <v>13</v>
      </c>
      <c r="B351" s="282" t="s">
        <v>803</v>
      </c>
      <c r="C351" s="149" t="str">
        <f t="shared" si="37"/>
        <v>17</v>
      </c>
      <c r="D351" s="274">
        <v>17</v>
      </c>
      <c r="E351" s="277" t="str">
        <f t="shared" si="38"/>
        <v/>
      </c>
      <c r="F351" s="116" t="str">
        <f>IFERROR($H$332&amp;"("&amp;VLOOKUP($C351,'計算用(別紙5)区分別指導者'!$C:$G,F$3,0)&amp;")","")</f>
        <v/>
      </c>
      <c r="G351" s="116" t="str">
        <f>IF($F351="","",IFERROR(VLOOKUP($C351,'計算用(別紙5)区分別指導者'!$C:$G,G$3,0),""))</f>
        <v/>
      </c>
      <c r="H351" s="116" t="str">
        <f>IF($F351="","",IFERROR(VLOOKUP($G351,'計算用(別紙5) 指導者'!$C:$N,H$3,0),""))</f>
        <v/>
      </c>
      <c r="I351" s="116" t="str">
        <f>IF($F351="","",IFERROR(VLOOKUP($G351,'計算用(別紙5) 指導者'!$C:$N,I$3,0),""))</f>
        <v/>
      </c>
      <c r="J351" s="116" t="str">
        <f>IF($F351="","",IFERROR(VLOOKUP($G351,'計算用(別紙5) 指導者'!$C:$N,J$3,0),""))</f>
        <v/>
      </c>
      <c r="K351" s="117" t="str">
        <f>IF($F351="","",IFERROR(VLOOKUP($G351,'計算用(別紙5) 指導者'!$C:$N,K$3,0),""))</f>
        <v/>
      </c>
      <c r="L351" s="116" t="str">
        <f>IF($F351="","",IFERROR(VLOOKUP($G351,'計算用(別紙5) 指導者'!$C:$N,L$3,0),""))</f>
        <v/>
      </c>
      <c r="M351" s="116" t="str">
        <f>IF($F351="","",IFERROR(VLOOKUP($G351,'計算用(別紙5) 指導者'!$C:$N,M$3,0),""))</f>
        <v/>
      </c>
      <c r="N351" s="116" t="str">
        <f>IF($F351="","",IFERROR(VLOOKUP($G351,'計算用(別紙5) 指導者'!$C:$N,N$3,0),""))</f>
        <v/>
      </c>
      <c r="O351" s="116" t="str">
        <f>IF($F351="","",IFERROR(VLOOKUP($G351,'計算用(別紙5) 指導者'!$C:$N,O$3,0),""))</f>
        <v/>
      </c>
      <c r="P351" s="116" t="str">
        <f>IF($F351="","",IFERROR(VLOOKUP($G351,'計算用(別紙5) 指導者'!$C:$N,P$3,0),""))</f>
        <v/>
      </c>
      <c r="Q351" s="116" t="str">
        <f>IF($F351="","",IFERROR(VLOOKUP($G351,'計算用(別紙5) 指導者'!$C:$N,Q$3,0),""))</f>
        <v/>
      </c>
    </row>
    <row r="352" spans="1:17" s="108" customFormat="1" ht="135" x14ac:dyDescent="0.15">
      <c r="A352" s="452">
        <f t="shared" si="36"/>
        <v>13</v>
      </c>
      <c r="B352" s="282" t="s">
        <v>803</v>
      </c>
      <c r="C352" s="149" t="str">
        <f t="shared" si="37"/>
        <v>18</v>
      </c>
      <c r="D352" s="274">
        <v>18</v>
      </c>
      <c r="E352" s="277" t="str">
        <f t="shared" si="38"/>
        <v/>
      </c>
      <c r="F352" s="116" t="str">
        <f>IFERROR($H$332&amp;"("&amp;VLOOKUP($C352,'計算用(別紙5)区分別指導者'!$C:$G,F$3,0)&amp;")","")</f>
        <v/>
      </c>
      <c r="G352" s="116" t="str">
        <f>IF($F352="","",IFERROR(VLOOKUP($C352,'計算用(別紙5)区分別指導者'!$C:$G,G$3,0),""))</f>
        <v/>
      </c>
      <c r="H352" s="116" t="str">
        <f>IF($F352="","",IFERROR(VLOOKUP($G352,'計算用(別紙5) 指導者'!$C:$N,H$3,0),""))</f>
        <v/>
      </c>
      <c r="I352" s="116" t="str">
        <f>IF($F352="","",IFERROR(VLOOKUP($G352,'計算用(別紙5) 指導者'!$C:$N,I$3,0),""))</f>
        <v/>
      </c>
      <c r="J352" s="116" t="str">
        <f>IF($F352="","",IFERROR(VLOOKUP($G352,'計算用(別紙5) 指導者'!$C:$N,J$3,0),""))</f>
        <v/>
      </c>
      <c r="K352" s="117" t="str">
        <f>IF($F352="","",IFERROR(VLOOKUP($G352,'計算用(別紙5) 指導者'!$C:$N,K$3,0),""))</f>
        <v/>
      </c>
      <c r="L352" s="116" t="str">
        <f>IF($F352="","",IFERROR(VLOOKUP($G352,'計算用(別紙5) 指導者'!$C:$N,L$3,0),""))</f>
        <v/>
      </c>
      <c r="M352" s="116" t="str">
        <f>IF($F352="","",IFERROR(VLOOKUP($G352,'計算用(別紙5) 指導者'!$C:$N,M$3,0),""))</f>
        <v/>
      </c>
      <c r="N352" s="116" t="str">
        <f>IF($F352="","",IFERROR(VLOOKUP($G352,'計算用(別紙5) 指導者'!$C:$N,N$3,0),""))</f>
        <v/>
      </c>
      <c r="O352" s="116" t="str">
        <f>IF($F352="","",IFERROR(VLOOKUP($G352,'計算用(別紙5) 指導者'!$C:$N,O$3,0),""))</f>
        <v/>
      </c>
      <c r="P352" s="116" t="str">
        <f>IF($F352="","",IFERROR(VLOOKUP($G352,'計算用(別紙5) 指導者'!$C:$N,P$3,0),""))</f>
        <v/>
      </c>
      <c r="Q352" s="116" t="str">
        <f>IF($F352="","",IFERROR(VLOOKUP($G352,'計算用(別紙5) 指導者'!$C:$N,Q$3,0),""))</f>
        <v/>
      </c>
    </row>
    <row r="353" spans="1:17" s="108" customFormat="1" ht="135" x14ac:dyDescent="0.15">
      <c r="A353" s="452">
        <f t="shared" si="36"/>
        <v>13</v>
      </c>
      <c r="B353" s="282" t="s">
        <v>803</v>
      </c>
      <c r="C353" s="149" t="str">
        <f t="shared" si="37"/>
        <v>19</v>
      </c>
      <c r="D353" s="274">
        <v>19</v>
      </c>
      <c r="E353" s="277" t="str">
        <f t="shared" si="38"/>
        <v/>
      </c>
      <c r="F353" s="116" t="str">
        <f>IFERROR($H$332&amp;"("&amp;VLOOKUP($C353,'計算用(別紙5)区分別指導者'!$C:$G,F$3,0)&amp;")","")</f>
        <v/>
      </c>
      <c r="G353" s="116" t="str">
        <f>IF($F353="","",IFERROR(VLOOKUP($C353,'計算用(別紙5)区分別指導者'!$C:$G,G$3,0),""))</f>
        <v/>
      </c>
      <c r="H353" s="116" t="str">
        <f>IF($F353="","",IFERROR(VLOOKUP($G353,'計算用(別紙5) 指導者'!$C:$N,H$3,0),""))</f>
        <v/>
      </c>
      <c r="I353" s="116" t="str">
        <f>IF($F353="","",IFERROR(VLOOKUP($G353,'計算用(別紙5) 指導者'!$C:$N,I$3,0),""))</f>
        <v/>
      </c>
      <c r="J353" s="116" t="str">
        <f>IF($F353="","",IFERROR(VLOOKUP($G353,'計算用(別紙5) 指導者'!$C:$N,J$3,0),""))</f>
        <v/>
      </c>
      <c r="K353" s="117" t="str">
        <f>IF($F353="","",IFERROR(VLOOKUP($G353,'計算用(別紙5) 指導者'!$C:$N,K$3,0),""))</f>
        <v/>
      </c>
      <c r="L353" s="116" t="str">
        <f>IF($F353="","",IFERROR(VLOOKUP($G353,'計算用(別紙5) 指導者'!$C:$N,L$3,0),""))</f>
        <v/>
      </c>
      <c r="M353" s="116" t="str">
        <f>IF($F353="","",IFERROR(VLOOKUP($G353,'計算用(別紙5) 指導者'!$C:$N,M$3,0),""))</f>
        <v/>
      </c>
      <c r="N353" s="116" t="str">
        <f>IF($F353="","",IFERROR(VLOOKUP($G353,'計算用(別紙5) 指導者'!$C:$N,N$3,0),""))</f>
        <v/>
      </c>
      <c r="O353" s="116" t="str">
        <f>IF($F353="","",IFERROR(VLOOKUP($G353,'計算用(別紙5) 指導者'!$C:$N,O$3,0),""))</f>
        <v/>
      </c>
      <c r="P353" s="116" t="str">
        <f>IF($F353="","",IFERROR(VLOOKUP($G353,'計算用(別紙5) 指導者'!$C:$N,P$3,0),""))</f>
        <v/>
      </c>
      <c r="Q353" s="116" t="str">
        <f>IF($F353="","",IFERROR(VLOOKUP($G353,'計算用(別紙5) 指導者'!$C:$N,Q$3,0),""))</f>
        <v/>
      </c>
    </row>
    <row r="354" spans="1:17" s="108" customFormat="1" ht="135" x14ac:dyDescent="0.15">
      <c r="A354" s="452">
        <f t="shared" si="36"/>
        <v>13</v>
      </c>
      <c r="B354" s="282" t="s">
        <v>803</v>
      </c>
      <c r="C354" s="149" t="str">
        <f t="shared" si="37"/>
        <v>20</v>
      </c>
      <c r="D354" s="274">
        <v>20</v>
      </c>
      <c r="E354" s="277" t="str">
        <f t="shared" si="38"/>
        <v/>
      </c>
      <c r="F354" s="116" t="str">
        <f>IFERROR($H$332&amp;"("&amp;VLOOKUP($C354,'計算用(別紙5)区分別指導者'!$C:$G,F$3,0)&amp;")","")</f>
        <v/>
      </c>
      <c r="G354" s="116" t="str">
        <f>IF($F354="","",IFERROR(VLOOKUP($C354,'計算用(別紙5)区分別指導者'!$C:$G,G$3,0),""))</f>
        <v/>
      </c>
      <c r="H354" s="116" t="str">
        <f>IF($F354="","",IFERROR(VLOOKUP($G354,'計算用(別紙5) 指導者'!$C:$N,H$3,0),""))</f>
        <v/>
      </c>
      <c r="I354" s="116" t="str">
        <f>IF($F354="","",IFERROR(VLOOKUP($G354,'計算用(別紙5) 指導者'!$C:$N,I$3,0),""))</f>
        <v/>
      </c>
      <c r="J354" s="116" t="str">
        <f>IF($F354="","",IFERROR(VLOOKUP($G354,'計算用(別紙5) 指導者'!$C:$N,J$3,0),""))</f>
        <v/>
      </c>
      <c r="K354" s="117" t="str">
        <f>IF($F354="","",IFERROR(VLOOKUP($G354,'計算用(別紙5) 指導者'!$C:$N,K$3,0),""))</f>
        <v/>
      </c>
      <c r="L354" s="116" t="str">
        <f>IF($F354="","",IFERROR(VLOOKUP($G354,'計算用(別紙5) 指導者'!$C:$N,L$3,0),""))</f>
        <v/>
      </c>
      <c r="M354" s="116" t="str">
        <f>IF($F354="","",IFERROR(VLOOKUP($G354,'計算用(別紙5) 指導者'!$C:$N,M$3,0),""))</f>
        <v/>
      </c>
      <c r="N354" s="116" t="str">
        <f>IF($F354="","",IFERROR(VLOOKUP($G354,'計算用(別紙5) 指導者'!$C:$N,N$3,0),""))</f>
        <v/>
      </c>
      <c r="O354" s="116" t="str">
        <f>IF($F354="","",IFERROR(VLOOKUP($G354,'計算用(別紙5) 指導者'!$C:$N,O$3,0),""))</f>
        <v/>
      </c>
      <c r="P354" s="116" t="str">
        <f>IF($F354="","",IFERROR(VLOOKUP($G354,'計算用(別紙5) 指導者'!$C:$N,P$3,0),""))</f>
        <v/>
      </c>
      <c r="Q354" s="116" t="str">
        <f>IF($F354="","",IFERROR(VLOOKUP($G354,'計算用(別紙5) 指導者'!$C:$N,Q$3,0),""))</f>
        <v/>
      </c>
    </row>
    <row r="355" spans="1:17" s="267" customFormat="1" ht="18.75" x14ac:dyDescent="0.15">
      <c r="A355" s="449">
        <v>14</v>
      </c>
      <c r="C355" s="268"/>
      <c r="D355" s="274"/>
      <c r="E355" s="133"/>
      <c r="K355" s="290"/>
      <c r="P355" s="895">
        <f>'【入力】別紙2-2'!$E$8</f>
        <v>0</v>
      </c>
      <c r="Q355" s="895"/>
    </row>
    <row r="356" spans="1:17" s="285" customFormat="1" ht="18.75" x14ac:dyDescent="0.2">
      <c r="A356" s="450">
        <f>A355</f>
        <v>14</v>
      </c>
      <c r="B356" s="281"/>
      <c r="C356" s="283"/>
      <c r="D356" s="284"/>
      <c r="E356" s="896" t="s">
        <v>463</v>
      </c>
      <c r="F356" s="896"/>
      <c r="G356" s="896"/>
      <c r="H356" s="896"/>
      <c r="I356" s="896"/>
      <c r="J356" s="896"/>
      <c r="K356" s="896"/>
      <c r="L356" s="896"/>
      <c r="M356" s="896"/>
      <c r="N356" s="896"/>
      <c r="O356" s="897"/>
      <c r="P356" s="897"/>
      <c r="Q356" s="897"/>
    </row>
    <row r="357" spans="1:17" s="48" customFormat="1" ht="18.75" x14ac:dyDescent="0.2">
      <c r="A357" s="451">
        <f>A356</f>
        <v>14</v>
      </c>
      <c r="B357" s="271"/>
      <c r="C357" s="147"/>
      <c r="D357" s="275"/>
      <c r="E357" s="896"/>
      <c r="F357" s="896"/>
      <c r="G357" s="896"/>
      <c r="H357" s="896"/>
      <c r="I357" s="896"/>
      <c r="J357" s="896"/>
      <c r="K357" s="896"/>
      <c r="L357" s="896"/>
      <c r="M357" s="896"/>
      <c r="N357" s="896"/>
      <c r="O357" s="898" t="s">
        <v>243</v>
      </c>
      <c r="P357" s="898"/>
      <c r="Q357" s="898"/>
    </row>
    <row r="358" spans="1:17" s="48" customFormat="1" ht="18.75" x14ac:dyDescent="0.15">
      <c r="A358" s="451">
        <f t="shared" ref="A358:A381" si="39">A357</f>
        <v>14</v>
      </c>
      <c r="B358" s="271"/>
      <c r="C358" s="147"/>
      <c r="D358" s="275"/>
      <c r="E358" s="275"/>
      <c r="F358" s="113"/>
      <c r="G358" s="113"/>
      <c r="H358" s="113"/>
      <c r="I358" s="113"/>
      <c r="J358" s="113"/>
      <c r="K358" s="114"/>
      <c r="L358" s="113"/>
      <c r="M358" s="113"/>
      <c r="N358" s="113"/>
      <c r="O358" s="113"/>
      <c r="P358" s="113"/>
      <c r="Q358" s="269"/>
    </row>
    <row r="359" spans="1:17" s="48" customFormat="1" ht="18.75" x14ac:dyDescent="0.2">
      <c r="A359" s="451">
        <f t="shared" si="39"/>
        <v>14</v>
      </c>
      <c r="B359" s="271"/>
      <c r="C359" s="147"/>
      <c r="D359" s="275"/>
      <c r="E359" s="892" t="s">
        <v>464</v>
      </c>
      <c r="F359" s="892"/>
      <c r="G359" s="892"/>
      <c r="H359" s="893" t="str">
        <f>IF(IFERROR(VLOOKUP($A356,'計算用(別紙2-2)区分'!$A:$E,4,0),"")="","",VLOOKUP($A356,'計算用(別紙2-2)区分'!$A:$E,4,0))</f>
        <v/>
      </c>
      <c r="I359" s="893"/>
      <c r="J359" s="893"/>
      <c r="K359" s="893"/>
      <c r="L359" s="893"/>
      <c r="M359" s="893"/>
      <c r="N359" s="893"/>
      <c r="O359" s="270"/>
      <c r="P359" s="270"/>
      <c r="Q359" s="270"/>
    </row>
    <row r="360" spans="1:17" s="48" customFormat="1" ht="18.75" x14ac:dyDescent="0.15">
      <c r="A360" s="451">
        <f t="shared" si="39"/>
        <v>14</v>
      </c>
      <c r="B360" s="271"/>
      <c r="C360" s="147"/>
      <c r="D360" s="275"/>
      <c r="E360" s="275"/>
      <c r="F360" s="894"/>
      <c r="G360" s="894"/>
      <c r="H360" s="894"/>
      <c r="I360" s="894"/>
      <c r="J360" s="894"/>
      <c r="K360" s="894"/>
      <c r="L360" s="894"/>
      <c r="M360" s="894"/>
      <c r="N360" s="894"/>
      <c r="O360" s="280"/>
      <c r="P360" s="280"/>
      <c r="Q360" s="280"/>
    </row>
    <row r="361" spans="1:17" s="42" customFormat="1" ht="57" x14ac:dyDescent="0.15">
      <c r="A361" s="451">
        <f t="shared" si="39"/>
        <v>14</v>
      </c>
      <c r="B361" s="271"/>
      <c r="C361" s="148"/>
      <c r="D361" s="276"/>
      <c r="E361" s="278"/>
      <c r="F361" s="115" t="s">
        <v>488</v>
      </c>
      <c r="G361" s="115" t="s">
        <v>465</v>
      </c>
      <c r="H361" s="115" t="s">
        <v>466</v>
      </c>
      <c r="I361" s="115" t="s">
        <v>484</v>
      </c>
      <c r="J361" s="115" t="s">
        <v>467</v>
      </c>
      <c r="K361" s="115" t="s">
        <v>468</v>
      </c>
      <c r="L361" s="115" t="s">
        <v>485</v>
      </c>
      <c r="M361" s="115" t="s">
        <v>486</v>
      </c>
      <c r="N361" s="115" t="s">
        <v>487</v>
      </c>
      <c r="O361" s="115" t="s">
        <v>742</v>
      </c>
      <c r="P361" s="115" t="s">
        <v>469</v>
      </c>
      <c r="Q361" s="115" t="s">
        <v>470</v>
      </c>
    </row>
    <row r="362" spans="1:17" s="108" customFormat="1" ht="135" x14ac:dyDescent="0.15">
      <c r="A362" s="452">
        <f t="shared" si="39"/>
        <v>14</v>
      </c>
      <c r="B362" s="282" t="s">
        <v>803</v>
      </c>
      <c r="C362" s="149" t="str">
        <f>$H$359&amp;D362</f>
        <v>1</v>
      </c>
      <c r="D362" s="274">
        <v>1</v>
      </c>
      <c r="E362" s="277" t="str">
        <f>IF(F362&lt;&gt;"",D362,"")</f>
        <v/>
      </c>
      <c r="F362" s="116" t="str">
        <f>IFERROR($H$359&amp;"("&amp;VLOOKUP($C362,'計算用(別紙5)区分別指導者'!$C:$G,F$3,0)&amp;")","")</f>
        <v/>
      </c>
      <c r="G362" s="116" t="str">
        <f>IF($F362="","",IFERROR(VLOOKUP($C362,'計算用(別紙5)区分別指導者'!$C:$G,G$3,0),""))</f>
        <v/>
      </c>
      <c r="H362" s="116" t="str">
        <f>IF($F362="","",IFERROR(VLOOKUP($G362,'計算用(別紙5) 指導者'!$C:$N,H$3,0),""))</f>
        <v/>
      </c>
      <c r="I362" s="116" t="str">
        <f>IF($F362="","",IFERROR(VLOOKUP($G362,'計算用(別紙5) 指導者'!$C:$N,I$3,0),""))</f>
        <v/>
      </c>
      <c r="J362" s="116" t="str">
        <f>IF($F362="","",IFERROR(VLOOKUP($G362,'計算用(別紙5) 指導者'!$C:$N,J$3,0),""))</f>
        <v/>
      </c>
      <c r="K362" s="117" t="str">
        <f>IF($F362="","",IFERROR(VLOOKUP($G362,'計算用(別紙5) 指導者'!$C:$N,K$3,0),""))</f>
        <v/>
      </c>
      <c r="L362" s="116" t="str">
        <f>IF($F362="","",IFERROR(VLOOKUP($G362,'計算用(別紙5) 指導者'!$C:$N,L$3,0),""))</f>
        <v/>
      </c>
      <c r="M362" s="116" t="str">
        <f>IF($F362="","",IFERROR(VLOOKUP($G362,'計算用(別紙5) 指導者'!$C:$N,M$3,0),""))</f>
        <v/>
      </c>
      <c r="N362" s="116" t="str">
        <f>IF($F362="","",IFERROR(VLOOKUP($G362,'計算用(別紙5) 指導者'!$C:$N,N$3,0),""))</f>
        <v/>
      </c>
      <c r="O362" s="116" t="str">
        <f>IF($F362="","",IFERROR(VLOOKUP($G362,'計算用(別紙5) 指導者'!$C:$N,O$3,0),""))</f>
        <v/>
      </c>
      <c r="P362" s="116" t="str">
        <f>IF($F362="","",IFERROR(VLOOKUP($G362,'計算用(別紙5) 指導者'!$C:$N,P$3,0),""))</f>
        <v/>
      </c>
      <c r="Q362" s="116" t="str">
        <f>IF($F362="","",IFERROR(VLOOKUP($G362,'計算用(別紙5) 指導者'!$C:$N,Q$3,0),""))</f>
        <v/>
      </c>
    </row>
    <row r="363" spans="1:17" s="108" customFormat="1" ht="135" x14ac:dyDescent="0.15">
      <c r="A363" s="452">
        <f t="shared" si="39"/>
        <v>14</v>
      </c>
      <c r="B363" s="282" t="s">
        <v>803</v>
      </c>
      <c r="C363" s="149" t="str">
        <f t="shared" ref="C363:C381" si="40">$H$359&amp;D363</f>
        <v>2</v>
      </c>
      <c r="D363" s="274">
        <v>2</v>
      </c>
      <c r="E363" s="277" t="str">
        <f t="shared" ref="E363:E381" si="41">IF(F363&lt;&gt;"",D363,"")</f>
        <v/>
      </c>
      <c r="F363" s="116" t="str">
        <f>IFERROR($H$359&amp;"("&amp;VLOOKUP($C363,'計算用(別紙5)区分別指導者'!$C:$G,F$3,0)&amp;")","")</f>
        <v/>
      </c>
      <c r="G363" s="116" t="str">
        <f>IF($F363="","",IFERROR(VLOOKUP($C363,'計算用(別紙5)区分別指導者'!$C:$G,G$3,0),""))</f>
        <v/>
      </c>
      <c r="H363" s="116" t="str">
        <f>IF($F363="","",IFERROR(VLOOKUP($G363,'計算用(別紙5) 指導者'!$C:$N,H$3,0),""))</f>
        <v/>
      </c>
      <c r="I363" s="116" t="str">
        <f>IF($F363="","",IFERROR(VLOOKUP($G363,'計算用(別紙5) 指導者'!$C:$N,I$3,0),""))</f>
        <v/>
      </c>
      <c r="J363" s="116" t="str">
        <f>IF($F363="","",IFERROR(VLOOKUP($G363,'計算用(別紙5) 指導者'!$C:$N,J$3,0),""))</f>
        <v/>
      </c>
      <c r="K363" s="117" t="str">
        <f>IF($F363="","",IFERROR(VLOOKUP($G363,'計算用(別紙5) 指導者'!$C:$N,K$3,0),""))</f>
        <v/>
      </c>
      <c r="L363" s="116" t="str">
        <f>IF($F363="","",IFERROR(VLOOKUP($G363,'計算用(別紙5) 指導者'!$C:$N,L$3,0),""))</f>
        <v/>
      </c>
      <c r="M363" s="116" t="str">
        <f>IF($F363="","",IFERROR(VLOOKUP($G363,'計算用(別紙5) 指導者'!$C:$N,M$3,0),""))</f>
        <v/>
      </c>
      <c r="N363" s="116" t="str">
        <f>IF($F363="","",IFERROR(VLOOKUP($G363,'計算用(別紙5) 指導者'!$C:$N,N$3,0),""))</f>
        <v/>
      </c>
      <c r="O363" s="116" t="str">
        <f>IF($F363="","",IFERROR(VLOOKUP($G363,'計算用(別紙5) 指導者'!$C:$N,O$3,0),""))</f>
        <v/>
      </c>
      <c r="P363" s="116" t="str">
        <f>IF($F363="","",IFERROR(VLOOKUP($G363,'計算用(別紙5) 指導者'!$C:$N,P$3,0),""))</f>
        <v/>
      </c>
      <c r="Q363" s="116" t="str">
        <f>IF($F363="","",IFERROR(VLOOKUP($G363,'計算用(別紙5) 指導者'!$C:$N,Q$3,0),""))</f>
        <v/>
      </c>
    </row>
    <row r="364" spans="1:17" s="108" customFormat="1" ht="135" x14ac:dyDescent="0.15">
      <c r="A364" s="452">
        <f t="shared" si="39"/>
        <v>14</v>
      </c>
      <c r="B364" s="282" t="s">
        <v>803</v>
      </c>
      <c r="C364" s="149" t="str">
        <f t="shared" si="40"/>
        <v>3</v>
      </c>
      <c r="D364" s="274">
        <v>3</v>
      </c>
      <c r="E364" s="277" t="str">
        <f t="shared" si="41"/>
        <v/>
      </c>
      <c r="F364" s="116" t="str">
        <f>IFERROR($H$359&amp;"("&amp;VLOOKUP($C364,'計算用(別紙5)区分別指導者'!$C:$G,F$3,0)&amp;")","")</f>
        <v/>
      </c>
      <c r="G364" s="116" t="str">
        <f>IF($F364="","",IFERROR(VLOOKUP($C364,'計算用(別紙5)区分別指導者'!$C:$G,G$3,0),""))</f>
        <v/>
      </c>
      <c r="H364" s="116" t="str">
        <f>IF($F364="","",IFERROR(VLOOKUP($G364,'計算用(別紙5) 指導者'!$C:$N,H$3,0),""))</f>
        <v/>
      </c>
      <c r="I364" s="116" t="str">
        <f>IF($F364="","",IFERROR(VLOOKUP($G364,'計算用(別紙5) 指導者'!$C:$N,I$3,0),""))</f>
        <v/>
      </c>
      <c r="J364" s="116" t="str">
        <f>IF($F364="","",IFERROR(VLOOKUP($G364,'計算用(別紙5) 指導者'!$C:$N,J$3,0),""))</f>
        <v/>
      </c>
      <c r="K364" s="117" t="str">
        <f>IF($F364="","",IFERROR(VLOOKUP($G364,'計算用(別紙5) 指導者'!$C:$N,K$3,0),""))</f>
        <v/>
      </c>
      <c r="L364" s="116" t="str">
        <f>IF($F364="","",IFERROR(VLOOKUP($G364,'計算用(別紙5) 指導者'!$C:$N,L$3,0),""))</f>
        <v/>
      </c>
      <c r="M364" s="116" t="str">
        <f>IF($F364="","",IFERROR(VLOOKUP($G364,'計算用(別紙5) 指導者'!$C:$N,M$3,0),""))</f>
        <v/>
      </c>
      <c r="N364" s="116" t="str">
        <f>IF($F364="","",IFERROR(VLOOKUP($G364,'計算用(別紙5) 指導者'!$C:$N,N$3,0),""))</f>
        <v/>
      </c>
      <c r="O364" s="116" t="str">
        <f>IF($F364="","",IFERROR(VLOOKUP($G364,'計算用(別紙5) 指導者'!$C:$N,O$3,0),""))</f>
        <v/>
      </c>
      <c r="P364" s="116" t="str">
        <f>IF($F364="","",IFERROR(VLOOKUP($G364,'計算用(別紙5) 指導者'!$C:$N,P$3,0),""))</f>
        <v/>
      </c>
      <c r="Q364" s="116" t="str">
        <f>IF($F364="","",IFERROR(VLOOKUP($G364,'計算用(別紙5) 指導者'!$C:$N,Q$3,0),""))</f>
        <v/>
      </c>
    </row>
    <row r="365" spans="1:17" s="108" customFormat="1" ht="135" x14ac:dyDescent="0.15">
      <c r="A365" s="452">
        <f t="shared" si="39"/>
        <v>14</v>
      </c>
      <c r="B365" s="282" t="s">
        <v>803</v>
      </c>
      <c r="C365" s="149" t="str">
        <f t="shared" si="40"/>
        <v>4</v>
      </c>
      <c r="D365" s="274">
        <v>4</v>
      </c>
      <c r="E365" s="277" t="str">
        <f t="shared" si="41"/>
        <v/>
      </c>
      <c r="F365" s="116" t="str">
        <f>IFERROR($H$359&amp;"("&amp;VLOOKUP($C365,'計算用(別紙5)区分別指導者'!$C:$G,F$3,0)&amp;")","")</f>
        <v/>
      </c>
      <c r="G365" s="116" t="str">
        <f>IF($F365="","",IFERROR(VLOOKUP($C365,'計算用(別紙5)区分別指導者'!$C:$G,G$3,0),""))</f>
        <v/>
      </c>
      <c r="H365" s="116" t="str">
        <f>IF($F365="","",IFERROR(VLOOKUP($G365,'計算用(別紙5) 指導者'!$C:$N,H$3,0),""))</f>
        <v/>
      </c>
      <c r="I365" s="116" t="str">
        <f>IF($F365="","",IFERROR(VLOOKUP($G365,'計算用(別紙5) 指導者'!$C:$N,I$3,0),""))</f>
        <v/>
      </c>
      <c r="J365" s="116" t="str">
        <f>IF($F365="","",IFERROR(VLOOKUP($G365,'計算用(別紙5) 指導者'!$C:$N,J$3,0),""))</f>
        <v/>
      </c>
      <c r="K365" s="117" t="str">
        <f>IF($F365="","",IFERROR(VLOOKUP($G365,'計算用(別紙5) 指導者'!$C:$N,K$3,0),""))</f>
        <v/>
      </c>
      <c r="L365" s="116" t="str">
        <f>IF($F365="","",IFERROR(VLOOKUP($G365,'計算用(別紙5) 指導者'!$C:$N,L$3,0),""))</f>
        <v/>
      </c>
      <c r="M365" s="116" t="str">
        <f>IF($F365="","",IFERROR(VLOOKUP($G365,'計算用(別紙5) 指導者'!$C:$N,M$3,0),""))</f>
        <v/>
      </c>
      <c r="N365" s="116" t="str">
        <f>IF($F365="","",IFERROR(VLOOKUP($G365,'計算用(別紙5) 指導者'!$C:$N,N$3,0),""))</f>
        <v/>
      </c>
      <c r="O365" s="116" t="str">
        <f>IF($F365="","",IFERROR(VLOOKUP($G365,'計算用(別紙5) 指導者'!$C:$N,O$3,0),""))</f>
        <v/>
      </c>
      <c r="P365" s="116" t="str">
        <f>IF($F365="","",IFERROR(VLOOKUP($G365,'計算用(別紙5) 指導者'!$C:$N,P$3,0),""))</f>
        <v/>
      </c>
      <c r="Q365" s="116" t="str">
        <f>IF($F365="","",IFERROR(VLOOKUP($G365,'計算用(別紙5) 指導者'!$C:$N,Q$3,0),""))</f>
        <v/>
      </c>
    </row>
    <row r="366" spans="1:17" s="108" customFormat="1" ht="135" x14ac:dyDescent="0.15">
      <c r="A366" s="452">
        <f t="shared" si="39"/>
        <v>14</v>
      </c>
      <c r="B366" s="282" t="s">
        <v>803</v>
      </c>
      <c r="C366" s="149" t="str">
        <f t="shared" si="40"/>
        <v>5</v>
      </c>
      <c r="D366" s="274">
        <v>5</v>
      </c>
      <c r="E366" s="277" t="str">
        <f t="shared" si="41"/>
        <v/>
      </c>
      <c r="F366" s="116" t="str">
        <f>IFERROR($H$359&amp;"("&amp;VLOOKUP($C366,'計算用(別紙5)区分別指導者'!$C:$G,F$3,0)&amp;")","")</f>
        <v/>
      </c>
      <c r="G366" s="116" t="str">
        <f>IF($F366="","",IFERROR(VLOOKUP($C366,'計算用(別紙5)区分別指導者'!$C:$G,G$3,0),""))</f>
        <v/>
      </c>
      <c r="H366" s="116" t="str">
        <f>IF($F366="","",IFERROR(VLOOKUP($G366,'計算用(別紙5) 指導者'!$C:$N,H$3,0),""))</f>
        <v/>
      </c>
      <c r="I366" s="116" t="str">
        <f>IF($F366="","",IFERROR(VLOOKUP($G366,'計算用(別紙5) 指導者'!$C:$N,I$3,0),""))</f>
        <v/>
      </c>
      <c r="J366" s="116" t="str">
        <f>IF($F366="","",IFERROR(VLOOKUP($G366,'計算用(別紙5) 指導者'!$C:$N,J$3,0),""))</f>
        <v/>
      </c>
      <c r="K366" s="117" t="str">
        <f>IF($F366="","",IFERROR(VLOOKUP($G366,'計算用(別紙5) 指導者'!$C:$N,K$3,0),""))</f>
        <v/>
      </c>
      <c r="L366" s="116" t="str">
        <f>IF($F366="","",IFERROR(VLOOKUP($G366,'計算用(別紙5) 指導者'!$C:$N,L$3,0),""))</f>
        <v/>
      </c>
      <c r="M366" s="116" t="str">
        <f>IF($F366="","",IFERROR(VLOOKUP($G366,'計算用(別紙5) 指導者'!$C:$N,M$3,0),""))</f>
        <v/>
      </c>
      <c r="N366" s="116" t="str">
        <f>IF($F366="","",IFERROR(VLOOKUP($G366,'計算用(別紙5) 指導者'!$C:$N,N$3,0),""))</f>
        <v/>
      </c>
      <c r="O366" s="116" t="str">
        <f>IF($F366="","",IFERROR(VLOOKUP($G366,'計算用(別紙5) 指導者'!$C:$N,O$3,0),""))</f>
        <v/>
      </c>
      <c r="P366" s="116" t="str">
        <f>IF($F366="","",IFERROR(VLOOKUP($G366,'計算用(別紙5) 指導者'!$C:$N,P$3,0),""))</f>
        <v/>
      </c>
      <c r="Q366" s="116" t="str">
        <f>IF($F366="","",IFERROR(VLOOKUP($G366,'計算用(別紙5) 指導者'!$C:$N,Q$3,0),""))</f>
        <v/>
      </c>
    </row>
    <row r="367" spans="1:17" s="108" customFormat="1" ht="135" x14ac:dyDescent="0.15">
      <c r="A367" s="452">
        <f t="shared" si="39"/>
        <v>14</v>
      </c>
      <c r="B367" s="282" t="s">
        <v>803</v>
      </c>
      <c r="C367" s="149" t="str">
        <f t="shared" si="40"/>
        <v>6</v>
      </c>
      <c r="D367" s="274">
        <v>6</v>
      </c>
      <c r="E367" s="277" t="str">
        <f t="shared" si="41"/>
        <v/>
      </c>
      <c r="F367" s="116" t="str">
        <f>IFERROR($H$359&amp;"("&amp;VLOOKUP($C367,'計算用(別紙5)区分別指導者'!$C:$G,F$3,0)&amp;")","")</f>
        <v/>
      </c>
      <c r="G367" s="116" t="str">
        <f>IF($F367="","",IFERROR(VLOOKUP($C367,'計算用(別紙5)区分別指導者'!$C:$G,G$3,0),""))</f>
        <v/>
      </c>
      <c r="H367" s="116" t="str">
        <f>IF($F367="","",IFERROR(VLOOKUP($G367,'計算用(別紙5) 指導者'!$C:$N,H$3,0),""))</f>
        <v/>
      </c>
      <c r="I367" s="116" t="str">
        <f>IF($F367="","",IFERROR(VLOOKUP($G367,'計算用(別紙5) 指導者'!$C:$N,I$3,0),""))</f>
        <v/>
      </c>
      <c r="J367" s="116" t="str">
        <f>IF($F367="","",IFERROR(VLOOKUP($G367,'計算用(別紙5) 指導者'!$C:$N,J$3,0),""))</f>
        <v/>
      </c>
      <c r="K367" s="117" t="str">
        <f>IF($F367="","",IFERROR(VLOOKUP($G367,'計算用(別紙5) 指導者'!$C:$N,K$3,0),""))</f>
        <v/>
      </c>
      <c r="L367" s="116" t="str">
        <f>IF($F367="","",IFERROR(VLOOKUP($G367,'計算用(別紙5) 指導者'!$C:$N,L$3,0),""))</f>
        <v/>
      </c>
      <c r="M367" s="116" t="str">
        <f>IF($F367="","",IFERROR(VLOOKUP($G367,'計算用(別紙5) 指導者'!$C:$N,M$3,0),""))</f>
        <v/>
      </c>
      <c r="N367" s="116" t="str">
        <f>IF($F367="","",IFERROR(VLOOKUP($G367,'計算用(別紙5) 指導者'!$C:$N,N$3,0),""))</f>
        <v/>
      </c>
      <c r="O367" s="116" t="str">
        <f>IF($F367="","",IFERROR(VLOOKUP($G367,'計算用(別紙5) 指導者'!$C:$N,O$3,0),""))</f>
        <v/>
      </c>
      <c r="P367" s="116" t="str">
        <f>IF($F367="","",IFERROR(VLOOKUP($G367,'計算用(別紙5) 指導者'!$C:$N,P$3,0),""))</f>
        <v/>
      </c>
      <c r="Q367" s="116" t="str">
        <f>IF($F367="","",IFERROR(VLOOKUP($G367,'計算用(別紙5) 指導者'!$C:$N,Q$3,0),""))</f>
        <v/>
      </c>
    </row>
    <row r="368" spans="1:17" s="108" customFormat="1" ht="135" x14ac:dyDescent="0.15">
      <c r="A368" s="452">
        <f t="shared" si="39"/>
        <v>14</v>
      </c>
      <c r="B368" s="282" t="s">
        <v>803</v>
      </c>
      <c r="C368" s="149" t="str">
        <f t="shared" si="40"/>
        <v>7</v>
      </c>
      <c r="D368" s="274">
        <v>7</v>
      </c>
      <c r="E368" s="277" t="str">
        <f t="shared" si="41"/>
        <v/>
      </c>
      <c r="F368" s="116" t="str">
        <f>IFERROR($H$359&amp;"("&amp;VLOOKUP($C368,'計算用(別紙5)区分別指導者'!$C:$G,F$3,0)&amp;")","")</f>
        <v/>
      </c>
      <c r="G368" s="116" t="str">
        <f>IF($F368="","",IFERROR(VLOOKUP($C368,'計算用(別紙5)区分別指導者'!$C:$G,G$3,0),""))</f>
        <v/>
      </c>
      <c r="H368" s="116" t="str">
        <f>IF($F368="","",IFERROR(VLOOKUP($G368,'計算用(別紙5) 指導者'!$C:$N,H$3,0),""))</f>
        <v/>
      </c>
      <c r="I368" s="116" t="str">
        <f>IF($F368="","",IFERROR(VLOOKUP($G368,'計算用(別紙5) 指導者'!$C:$N,I$3,0),""))</f>
        <v/>
      </c>
      <c r="J368" s="116" t="str">
        <f>IF($F368="","",IFERROR(VLOOKUP($G368,'計算用(別紙5) 指導者'!$C:$N,J$3,0),""))</f>
        <v/>
      </c>
      <c r="K368" s="117" t="str">
        <f>IF($F368="","",IFERROR(VLOOKUP($G368,'計算用(別紙5) 指導者'!$C:$N,K$3,0),""))</f>
        <v/>
      </c>
      <c r="L368" s="116" t="str">
        <f>IF($F368="","",IFERROR(VLOOKUP($G368,'計算用(別紙5) 指導者'!$C:$N,L$3,0),""))</f>
        <v/>
      </c>
      <c r="M368" s="116" t="str">
        <f>IF($F368="","",IFERROR(VLOOKUP($G368,'計算用(別紙5) 指導者'!$C:$N,M$3,0),""))</f>
        <v/>
      </c>
      <c r="N368" s="116" t="str">
        <f>IF($F368="","",IFERROR(VLOOKUP($G368,'計算用(別紙5) 指導者'!$C:$N,N$3,0),""))</f>
        <v/>
      </c>
      <c r="O368" s="116" t="str">
        <f>IF($F368="","",IFERROR(VLOOKUP($G368,'計算用(別紙5) 指導者'!$C:$N,O$3,0),""))</f>
        <v/>
      </c>
      <c r="P368" s="116" t="str">
        <f>IF($F368="","",IFERROR(VLOOKUP($G368,'計算用(別紙5) 指導者'!$C:$N,P$3,0),""))</f>
        <v/>
      </c>
      <c r="Q368" s="116" t="str">
        <f>IF($F368="","",IFERROR(VLOOKUP($G368,'計算用(別紙5) 指導者'!$C:$N,Q$3,0),""))</f>
        <v/>
      </c>
    </row>
    <row r="369" spans="1:17" s="108" customFormat="1" ht="135" x14ac:dyDescent="0.15">
      <c r="A369" s="452">
        <f t="shared" si="39"/>
        <v>14</v>
      </c>
      <c r="B369" s="282" t="s">
        <v>803</v>
      </c>
      <c r="C369" s="149" t="str">
        <f t="shared" si="40"/>
        <v>8</v>
      </c>
      <c r="D369" s="274">
        <v>8</v>
      </c>
      <c r="E369" s="277" t="str">
        <f t="shared" si="41"/>
        <v/>
      </c>
      <c r="F369" s="116" t="str">
        <f>IFERROR($H$359&amp;"("&amp;VLOOKUP($C369,'計算用(別紙5)区分別指導者'!$C:$G,F$3,0)&amp;")","")</f>
        <v/>
      </c>
      <c r="G369" s="116" t="str">
        <f>IF($F369="","",IFERROR(VLOOKUP($C369,'計算用(別紙5)区分別指導者'!$C:$G,G$3,0),""))</f>
        <v/>
      </c>
      <c r="H369" s="116" t="str">
        <f>IF($F369="","",IFERROR(VLOOKUP($G369,'計算用(別紙5) 指導者'!$C:$N,H$3,0),""))</f>
        <v/>
      </c>
      <c r="I369" s="116" t="str">
        <f>IF($F369="","",IFERROR(VLOOKUP($G369,'計算用(別紙5) 指導者'!$C:$N,I$3,0),""))</f>
        <v/>
      </c>
      <c r="J369" s="116" t="str">
        <f>IF($F369="","",IFERROR(VLOOKUP($G369,'計算用(別紙5) 指導者'!$C:$N,J$3,0),""))</f>
        <v/>
      </c>
      <c r="K369" s="117" t="str">
        <f>IF($F369="","",IFERROR(VLOOKUP($G369,'計算用(別紙5) 指導者'!$C:$N,K$3,0),""))</f>
        <v/>
      </c>
      <c r="L369" s="116" t="str">
        <f>IF($F369="","",IFERROR(VLOOKUP($G369,'計算用(別紙5) 指導者'!$C:$N,L$3,0),""))</f>
        <v/>
      </c>
      <c r="M369" s="116" t="str">
        <f>IF($F369="","",IFERROR(VLOOKUP($G369,'計算用(別紙5) 指導者'!$C:$N,M$3,0),""))</f>
        <v/>
      </c>
      <c r="N369" s="116" t="str">
        <f>IF($F369="","",IFERROR(VLOOKUP($G369,'計算用(別紙5) 指導者'!$C:$N,N$3,0),""))</f>
        <v/>
      </c>
      <c r="O369" s="116" t="str">
        <f>IF($F369="","",IFERROR(VLOOKUP($G369,'計算用(別紙5) 指導者'!$C:$N,O$3,0),""))</f>
        <v/>
      </c>
      <c r="P369" s="116" t="str">
        <f>IF($F369="","",IFERROR(VLOOKUP($G369,'計算用(別紙5) 指導者'!$C:$N,P$3,0),""))</f>
        <v/>
      </c>
      <c r="Q369" s="116" t="str">
        <f>IF($F369="","",IFERROR(VLOOKUP($G369,'計算用(別紙5) 指導者'!$C:$N,Q$3,0),""))</f>
        <v/>
      </c>
    </row>
    <row r="370" spans="1:17" s="108" customFormat="1" ht="135" x14ac:dyDescent="0.15">
      <c r="A370" s="452">
        <f t="shared" si="39"/>
        <v>14</v>
      </c>
      <c r="B370" s="282" t="s">
        <v>803</v>
      </c>
      <c r="C370" s="149" t="str">
        <f t="shared" si="40"/>
        <v>9</v>
      </c>
      <c r="D370" s="274">
        <v>9</v>
      </c>
      <c r="E370" s="277" t="str">
        <f t="shared" si="41"/>
        <v/>
      </c>
      <c r="F370" s="116" t="str">
        <f>IFERROR($H$359&amp;"("&amp;VLOOKUP($C370,'計算用(別紙5)区分別指導者'!$C:$G,F$3,0)&amp;")","")</f>
        <v/>
      </c>
      <c r="G370" s="116" t="str">
        <f>IF($F370="","",IFERROR(VLOOKUP($C370,'計算用(別紙5)区分別指導者'!$C:$G,G$3,0),""))</f>
        <v/>
      </c>
      <c r="H370" s="116" t="str">
        <f>IF($F370="","",IFERROR(VLOOKUP($G370,'計算用(別紙5) 指導者'!$C:$N,H$3,0),""))</f>
        <v/>
      </c>
      <c r="I370" s="116" t="str">
        <f>IF($F370="","",IFERROR(VLOOKUP($G370,'計算用(別紙5) 指導者'!$C:$N,I$3,0),""))</f>
        <v/>
      </c>
      <c r="J370" s="116" t="str">
        <f>IF($F370="","",IFERROR(VLOOKUP($G370,'計算用(別紙5) 指導者'!$C:$N,J$3,0),""))</f>
        <v/>
      </c>
      <c r="K370" s="117" t="str">
        <f>IF($F370="","",IFERROR(VLOOKUP($G370,'計算用(別紙5) 指導者'!$C:$N,K$3,0),""))</f>
        <v/>
      </c>
      <c r="L370" s="116" t="str">
        <f>IF($F370="","",IFERROR(VLOOKUP($G370,'計算用(別紙5) 指導者'!$C:$N,L$3,0),""))</f>
        <v/>
      </c>
      <c r="M370" s="116" t="str">
        <f>IF($F370="","",IFERROR(VLOOKUP($G370,'計算用(別紙5) 指導者'!$C:$N,M$3,0),""))</f>
        <v/>
      </c>
      <c r="N370" s="116" t="str">
        <f>IF($F370="","",IFERROR(VLOOKUP($G370,'計算用(別紙5) 指導者'!$C:$N,N$3,0),""))</f>
        <v/>
      </c>
      <c r="O370" s="116" t="str">
        <f>IF($F370="","",IFERROR(VLOOKUP($G370,'計算用(別紙5) 指導者'!$C:$N,O$3,0),""))</f>
        <v/>
      </c>
      <c r="P370" s="116" t="str">
        <f>IF($F370="","",IFERROR(VLOOKUP($G370,'計算用(別紙5) 指導者'!$C:$N,P$3,0),""))</f>
        <v/>
      </c>
      <c r="Q370" s="116" t="str">
        <f>IF($F370="","",IFERROR(VLOOKUP($G370,'計算用(別紙5) 指導者'!$C:$N,Q$3,0),""))</f>
        <v/>
      </c>
    </row>
    <row r="371" spans="1:17" s="108" customFormat="1" ht="135" x14ac:dyDescent="0.15">
      <c r="A371" s="452">
        <f t="shared" si="39"/>
        <v>14</v>
      </c>
      <c r="B371" s="282" t="s">
        <v>803</v>
      </c>
      <c r="C371" s="149" t="str">
        <f t="shared" si="40"/>
        <v>10</v>
      </c>
      <c r="D371" s="274">
        <v>10</v>
      </c>
      <c r="E371" s="277" t="str">
        <f t="shared" si="41"/>
        <v/>
      </c>
      <c r="F371" s="116" t="str">
        <f>IFERROR($H$359&amp;"("&amp;VLOOKUP($C371,'計算用(別紙5)区分別指導者'!$C:$G,F$3,0)&amp;")","")</f>
        <v/>
      </c>
      <c r="G371" s="116" t="str">
        <f>IF($F371="","",IFERROR(VLOOKUP($C371,'計算用(別紙5)区分別指導者'!$C:$G,G$3,0),""))</f>
        <v/>
      </c>
      <c r="H371" s="116" t="str">
        <f>IF($F371="","",IFERROR(VLOOKUP($G371,'計算用(別紙5) 指導者'!$C:$N,H$3,0),""))</f>
        <v/>
      </c>
      <c r="I371" s="116" t="str">
        <f>IF($F371="","",IFERROR(VLOOKUP($G371,'計算用(別紙5) 指導者'!$C:$N,I$3,0),""))</f>
        <v/>
      </c>
      <c r="J371" s="116" t="str">
        <f>IF($F371="","",IFERROR(VLOOKUP($G371,'計算用(別紙5) 指導者'!$C:$N,J$3,0),""))</f>
        <v/>
      </c>
      <c r="K371" s="117" t="str">
        <f>IF($F371="","",IFERROR(VLOOKUP($G371,'計算用(別紙5) 指導者'!$C:$N,K$3,0),""))</f>
        <v/>
      </c>
      <c r="L371" s="116" t="str">
        <f>IF($F371="","",IFERROR(VLOOKUP($G371,'計算用(別紙5) 指導者'!$C:$N,L$3,0),""))</f>
        <v/>
      </c>
      <c r="M371" s="116" t="str">
        <f>IF($F371="","",IFERROR(VLOOKUP($G371,'計算用(別紙5) 指導者'!$C:$N,M$3,0),""))</f>
        <v/>
      </c>
      <c r="N371" s="116" t="str">
        <f>IF($F371="","",IFERROR(VLOOKUP($G371,'計算用(別紙5) 指導者'!$C:$N,N$3,0),""))</f>
        <v/>
      </c>
      <c r="O371" s="116" t="str">
        <f>IF($F371="","",IFERROR(VLOOKUP($G371,'計算用(別紙5) 指導者'!$C:$N,O$3,0),""))</f>
        <v/>
      </c>
      <c r="P371" s="116" t="str">
        <f>IF($F371="","",IFERROR(VLOOKUP($G371,'計算用(別紙5) 指導者'!$C:$N,P$3,0),""))</f>
        <v/>
      </c>
      <c r="Q371" s="116" t="str">
        <f>IF($F371="","",IFERROR(VLOOKUP($G371,'計算用(別紙5) 指導者'!$C:$N,Q$3,0),""))</f>
        <v/>
      </c>
    </row>
    <row r="372" spans="1:17" s="108" customFormat="1" ht="135" x14ac:dyDescent="0.15">
      <c r="A372" s="452">
        <f t="shared" si="39"/>
        <v>14</v>
      </c>
      <c r="B372" s="282" t="s">
        <v>803</v>
      </c>
      <c r="C372" s="149" t="str">
        <f t="shared" si="40"/>
        <v>11</v>
      </c>
      <c r="D372" s="274">
        <v>11</v>
      </c>
      <c r="E372" s="277" t="str">
        <f t="shared" si="41"/>
        <v/>
      </c>
      <c r="F372" s="116" t="str">
        <f>IFERROR($H$359&amp;"("&amp;VLOOKUP($C372,'計算用(別紙5)区分別指導者'!$C:$G,F$3,0)&amp;")","")</f>
        <v/>
      </c>
      <c r="G372" s="116" t="str">
        <f>IF($F372="","",IFERROR(VLOOKUP($C372,'計算用(別紙5)区分別指導者'!$C:$G,G$3,0),""))</f>
        <v/>
      </c>
      <c r="H372" s="116" t="str">
        <f>IF($F372="","",IFERROR(VLOOKUP($G372,'計算用(別紙5) 指導者'!$C:$N,H$3,0),""))</f>
        <v/>
      </c>
      <c r="I372" s="116" t="str">
        <f>IF($F372="","",IFERROR(VLOOKUP($G372,'計算用(別紙5) 指導者'!$C:$N,I$3,0),""))</f>
        <v/>
      </c>
      <c r="J372" s="116" t="str">
        <f>IF($F372="","",IFERROR(VLOOKUP($G372,'計算用(別紙5) 指導者'!$C:$N,J$3,0),""))</f>
        <v/>
      </c>
      <c r="K372" s="117" t="str">
        <f>IF($F372="","",IFERROR(VLOOKUP($G372,'計算用(別紙5) 指導者'!$C:$N,K$3,0),""))</f>
        <v/>
      </c>
      <c r="L372" s="116" t="str">
        <f>IF($F372="","",IFERROR(VLOOKUP($G372,'計算用(別紙5) 指導者'!$C:$N,L$3,0),""))</f>
        <v/>
      </c>
      <c r="M372" s="116" t="str">
        <f>IF($F372="","",IFERROR(VLOOKUP($G372,'計算用(別紙5) 指導者'!$C:$N,M$3,0),""))</f>
        <v/>
      </c>
      <c r="N372" s="116" t="str">
        <f>IF($F372="","",IFERROR(VLOOKUP($G372,'計算用(別紙5) 指導者'!$C:$N,N$3,0),""))</f>
        <v/>
      </c>
      <c r="O372" s="116" t="str">
        <f>IF($F372="","",IFERROR(VLOOKUP($G372,'計算用(別紙5) 指導者'!$C:$N,O$3,0),""))</f>
        <v/>
      </c>
      <c r="P372" s="116" t="str">
        <f>IF($F372="","",IFERROR(VLOOKUP($G372,'計算用(別紙5) 指導者'!$C:$N,P$3,0),""))</f>
        <v/>
      </c>
      <c r="Q372" s="116" t="str">
        <f>IF($F372="","",IFERROR(VLOOKUP($G372,'計算用(別紙5) 指導者'!$C:$N,Q$3,0),""))</f>
        <v/>
      </c>
    </row>
    <row r="373" spans="1:17" s="108" customFormat="1" ht="135" x14ac:dyDescent="0.15">
      <c r="A373" s="452">
        <f t="shared" si="39"/>
        <v>14</v>
      </c>
      <c r="B373" s="282" t="s">
        <v>803</v>
      </c>
      <c r="C373" s="149" t="str">
        <f t="shared" si="40"/>
        <v>12</v>
      </c>
      <c r="D373" s="274">
        <v>12</v>
      </c>
      <c r="E373" s="277" t="str">
        <f t="shared" si="41"/>
        <v/>
      </c>
      <c r="F373" s="116" t="str">
        <f>IFERROR($H$359&amp;"("&amp;VLOOKUP($C373,'計算用(別紙5)区分別指導者'!$C:$G,F$3,0)&amp;")","")</f>
        <v/>
      </c>
      <c r="G373" s="116" t="str">
        <f>IF($F373="","",IFERROR(VLOOKUP($C373,'計算用(別紙5)区分別指導者'!$C:$G,G$3,0),""))</f>
        <v/>
      </c>
      <c r="H373" s="116" t="str">
        <f>IF($F373="","",IFERROR(VLOOKUP($G373,'計算用(別紙5) 指導者'!$C:$N,H$3,0),""))</f>
        <v/>
      </c>
      <c r="I373" s="116" t="str">
        <f>IF($F373="","",IFERROR(VLOOKUP($G373,'計算用(別紙5) 指導者'!$C:$N,I$3,0),""))</f>
        <v/>
      </c>
      <c r="J373" s="116" t="str">
        <f>IF($F373="","",IFERROR(VLOOKUP($G373,'計算用(別紙5) 指導者'!$C:$N,J$3,0),""))</f>
        <v/>
      </c>
      <c r="K373" s="117" t="str">
        <f>IF($F373="","",IFERROR(VLOOKUP($G373,'計算用(別紙5) 指導者'!$C:$N,K$3,0),""))</f>
        <v/>
      </c>
      <c r="L373" s="116" t="str">
        <f>IF($F373="","",IFERROR(VLOOKUP($G373,'計算用(別紙5) 指導者'!$C:$N,L$3,0),""))</f>
        <v/>
      </c>
      <c r="M373" s="116" t="str">
        <f>IF($F373="","",IFERROR(VLOOKUP($G373,'計算用(別紙5) 指導者'!$C:$N,M$3,0),""))</f>
        <v/>
      </c>
      <c r="N373" s="116" t="str">
        <f>IF($F373="","",IFERROR(VLOOKUP($G373,'計算用(別紙5) 指導者'!$C:$N,N$3,0),""))</f>
        <v/>
      </c>
      <c r="O373" s="116" t="str">
        <f>IF($F373="","",IFERROR(VLOOKUP($G373,'計算用(別紙5) 指導者'!$C:$N,O$3,0),""))</f>
        <v/>
      </c>
      <c r="P373" s="116" t="str">
        <f>IF($F373="","",IFERROR(VLOOKUP($G373,'計算用(別紙5) 指導者'!$C:$N,P$3,0),""))</f>
        <v/>
      </c>
      <c r="Q373" s="116" t="str">
        <f>IF($F373="","",IFERROR(VLOOKUP($G373,'計算用(別紙5) 指導者'!$C:$N,Q$3,0),""))</f>
        <v/>
      </c>
    </row>
    <row r="374" spans="1:17" s="108" customFormat="1" ht="135" x14ac:dyDescent="0.15">
      <c r="A374" s="452">
        <f t="shared" si="39"/>
        <v>14</v>
      </c>
      <c r="B374" s="282" t="s">
        <v>803</v>
      </c>
      <c r="C374" s="149" t="str">
        <f t="shared" si="40"/>
        <v>13</v>
      </c>
      <c r="D374" s="274">
        <v>13</v>
      </c>
      <c r="E374" s="277" t="str">
        <f t="shared" si="41"/>
        <v/>
      </c>
      <c r="F374" s="116" t="str">
        <f>IFERROR($H$359&amp;"("&amp;VLOOKUP($C374,'計算用(別紙5)区分別指導者'!$C:$G,F$3,0)&amp;")","")</f>
        <v/>
      </c>
      <c r="G374" s="116" t="str">
        <f>IF($F374="","",IFERROR(VLOOKUP($C374,'計算用(別紙5)区分別指導者'!$C:$G,G$3,0),""))</f>
        <v/>
      </c>
      <c r="H374" s="116" t="str">
        <f>IF($F374="","",IFERROR(VLOOKUP($G374,'計算用(別紙5) 指導者'!$C:$N,H$3,0),""))</f>
        <v/>
      </c>
      <c r="I374" s="116" t="str">
        <f>IF($F374="","",IFERROR(VLOOKUP($G374,'計算用(別紙5) 指導者'!$C:$N,I$3,0),""))</f>
        <v/>
      </c>
      <c r="J374" s="116" t="str">
        <f>IF($F374="","",IFERROR(VLOOKUP($G374,'計算用(別紙5) 指導者'!$C:$N,J$3,0),""))</f>
        <v/>
      </c>
      <c r="K374" s="117" t="str">
        <f>IF($F374="","",IFERROR(VLOOKUP($G374,'計算用(別紙5) 指導者'!$C:$N,K$3,0),""))</f>
        <v/>
      </c>
      <c r="L374" s="116" t="str">
        <f>IF($F374="","",IFERROR(VLOOKUP($G374,'計算用(別紙5) 指導者'!$C:$N,L$3,0),""))</f>
        <v/>
      </c>
      <c r="M374" s="116" t="str">
        <f>IF($F374="","",IFERROR(VLOOKUP($G374,'計算用(別紙5) 指導者'!$C:$N,M$3,0),""))</f>
        <v/>
      </c>
      <c r="N374" s="116" t="str">
        <f>IF($F374="","",IFERROR(VLOOKUP($G374,'計算用(別紙5) 指導者'!$C:$N,N$3,0),""))</f>
        <v/>
      </c>
      <c r="O374" s="116" t="str">
        <f>IF($F374="","",IFERROR(VLOOKUP($G374,'計算用(別紙5) 指導者'!$C:$N,O$3,0),""))</f>
        <v/>
      </c>
      <c r="P374" s="116" t="str">
        <f>IF($F374="","",IFERROR(VLOOKUP($G374,'計算用(別紙5) 指導者'!$C:$N,P$3,0),""))</f>
        <v/>
      </c>
      <c r="Q374" s="116" t="str">
        <f>IF($F374="","",IFERROR(VLOOKUP($G374,'計算用(別紙5) 指導者'!$C:$N,Q$3,0),""))</f>
        <v/>
      </c>
    </row>
    <row r="375" spans="1:17" s="108" customFormat="1" ht="135" x14ac:dyDescent="0.15">
      <c r="A375" s="452">
        <f t="shared" si="39"/>
        <v>14</v>
      </c>
      <c r="B375" s="282" t="s">
        <v>803</v>
      </c>
      <c r="C375" s="149" t="str">
        <f t="shared" si="40"/>
        <v>14</v>
      </c>
      <c r="D375" s="274">
        <v>14</v>
      </c>
      <c r="E375" s="277" t="str">
        <f t="shared" si="41"/>
        <v/>
      </c>
      <c r="F375" s="116" t="str">
        <f>IFERROR($H$359&amp;"("&amp;VLOOKUP($C375,'計算用(別紙5)区分別指導者'!$C:$G,F$3,0)&amp;")","")</f>
        <v/>
      </c>
      <c r="G375" s="116" t="str">
        <f>IF($F375="","",IFERROR(VLOOKUP($C375,'計算用(別紙5)区分別指導者'!$C:$G,G$3,0),""))</f>
        <v/>
      </c>
      <c r="H375" s="116" t="str">
        <f>IF($F375="","",IFERROR(VLOOKUP($G375,'計算用(別紙5) 指導者'!$C:$N,H$3,0),""))</f>
        <v/>
      </c>
      <c r="I375" s="116" t="str">
        <f>IF($F375="","",IFERROR(VLOOKUP($G375,'計算用(別紙5) 指導者'!$C:$N,I$3,0),""))</f>
        <v/>
      </c>
      <c r="J375" s="116" t="str">
        <f>IF($F375="","",IFERROR(VLOOKUP($G375,'計算用(別紙5) 指導者'!$C:$N,J$3,0),""))</f>
        <v/>
      </c>
      <c r="K375" s="117" t="str">
        <f>IF($F375="","",IFERROR(VLOOKUP($G375,'計算用(別紙5) 指導者'!$C:$N,K$3,0),""))</f>
        <v/>
      </c>
      <c r="L375" s="116" t="str">
        <f>IF($F375="","",IFERROR(VLOOKUP($G375,'計算用(別紙5) 指導者'!$C:$N,L$3,0),""))</f>
        <v/>
      </c>
      <c r="M375" s="116" t="str">
        <f>IF($F375="","",IFERROR(VLOOKUP($G375,'計算用(別紙5) 指導者'!$C:$N,M$3,0),""))</f>
        <v/>
      </c>
      <c r="N375" s="116" t="str">
        <f>IF($F375="","",IFERROR(VLOOKUP($G375,'計算用(別紙5) 指導者'!$C:$N,N$3,0),""))</f>
        <v/>
      </c>
      <c r="O375" s="116" t="str">
        <f>IF($F375="","",IFERROR(VLOOKUP($G375,'計算用(別紙5) 指導者'!$C:$N,O$3,0),""))</f>
        <v/>
      </c>
      <c r="P375" s="116" t="str">
        <f>IF($F375="","",IFERROR(VLOOKUP($G375,'計算用(別紙5) 指導者'!$C:$N,P$3,0),""))</f>
        <v/>
      </c>
      <c r="Q375" s="116" t="str">
        <f>IF($F375="","",IFERROR(VLOOKUP($G375,'計算用(別紙5) 指導者'!$C:$N,Q$3,0),""))</f>
        <v/>
      </c>
    </row>
    <row r="376" spans="1:17" s="108" customFormat="1" ht="135" x14ac:dyDescent="0.15">
      <c r="A376" s="452">
        <f t="shared" si="39"/>
        <v>14</v>
      </c>
      <c r="B376" s="282" t="s">
        <v>803</v>
      </c>
      <c r="C376" s="149" t="str">
        <f t="shared" si="40"/>
        <v>15</v>
      </c>
      <c r="D376" s="274">
        <v>15</v>
      </c>
      <c r="E376" s="277" t="str">
        <f t="shared" si="41"/>
        <v/>
      </c>
      <c r="F376" s="116" t="str">
        <f>IFERROR($H$359&amp;"("&amp;VLOOKUP($C376,'計算用(別紙5)区分別指導者'!$C:$G,F$3,0)&amp;")","")</f>
        <v/>
      </c>
      <c r="G376" s="116" t="str">
        <f>IF($F376="","",IFERROR(VLOOKUP($C376,'計算用(別紙5)区分別指導者'!$C:$G,G$3,0),""))</f>
        <v/>
      </c>
      <c r="H376" s="116" t="str">
        <f>IF($F376="","",IFERROR(VLOOKUP($G376,'計算用(別紙5) 指導者'!$C:$N,H$3,0),""))</f>
        <v/>
      </c>
      <c r="I376" s="116" t="str">
        <f>IF($F376="","",IFERROR(VLOOKUP($G376,'計算用(別紙5) 指導者'!$C:$N,I$3,0),""))</f>
        <v/>
      </c>
      <c r="J376" s="116" t="str">
        <f>IF($F376="","",IFERROR(VLOOKUP($G376,'計算用(別紙5) 指導者'!$C:$N,J$3,0),""))</f>
        <v/>
      </c>
      <c r="K376" s="117" t="str">
        <f>IF($F376="","",IFERROR(VLOOKUP($G376,'計算用(別紙5) 指導者'!$C:$N,K$3,0),""))</f>
        <v/>
      </c>
      <c r="L376" s="116" t="str">
        <f>IF($F376="","",IFERROR(VLOOKUP($G376,'計算用(別紙5) 指導者'!$C:$N,L$3,0),""))</f>
        <v/>
      </c>
      <c r="M376" s="116" t="str">
        <f>IF($F376="","",IFERROR(VLOOKUP($G376,'計算用(別紙5) 指導者'!$C:$N,M$3,0),""))</f>
        <v/>
      </c>
      <c r="N376" s="116" t="str">
        <f>IF($F376="","",IFERROR(VLOOKUP($G376,'計算用(別紙5) 指導者'!$C:$N,N$3,0),""))</f>
        <v/>
      </c>
      <c r="O376" s="116" t="str">
        <f>IF($F376="","",IFERROR(VLOOKUP($G376,'計算用(別紙5) 指導者'!$C:$N,O$3,0),""))</f>
        <v/>
      </c>
      <c r="P376" s="116" t="str">
        <f>IF($F376="","",IFERROR(VLOOKUP($G376,'計算用(別紙5) 指導者'!$C:$N,P$3,0),""))</f>
        <v/>
      </c>
      <c r="Q376" s="116" t="str">
        <f>IF($F376="","",IFERROR(VLOOKUP($G376,'計算用(別紙5) 指導者'!$C:$N,Q$3,0),""))</f>
        <v/>
      </c>
    </row>
    <row r="377" spans="1:17" s="108" customFormat="1" ht="135" x14ac:dyDescent="0.15">
      <c r="A377" s="452">
        <f t="shared" si="39"/>
        <v>14</v>
      </c>
      <c r="B377" s="282" t="s">
        <v>803</v>
      </c>
      <c r="C377" s="149" t="str">
        <f t="shared" si="40"/>
        <v>16</v>
      </c>
      <c r="D377" s="274">
        <v>16</v>
      </c>
      <c r="E377" s="277" t="str">
        <f t="shared" si="41"/>
        <v/>
      </c>
      <c r="F377" s="116" t="str">
        <f>IFERROR($H$359&amp;"("&amp;VLOOKUP($C377,'計算用(別紙5)区分別指導者'!$C:$G,F$3,0)&amp;")","")</f>
        <v/>
      </c>
      <c r="G377" s="116" t="str">
        <f>IF($F377="","",IFERROR(VLOOKUP($C377,'計算用(別紙5)区分別指導者'!$C:$G,G$3,0),""))</f>
        <v/>
      </c>
      <c r="H377" s="116" t="str">
        <f>IF($F377="","",IFERROR(VLOOKUP($G377,'計算用(別紙5) 指導者'!$C:$N,H$3,0),""))</f>
        <v/>
      </c>
      <c r="I377" s="116" t="str">
        <f>IF($F377="","",IFERROR(VLOOKUP($G377,'計算用(別紙5) 指導者'!$C:$N,I$3,0),""))</f>
        <v/>
      </c>
      <c r="J377" s="116" t="str">
        <f>IF($F377="","",IFERROR(VLOOKUP($G377,'計算用(別紙5) 指導者'!$C:$N,J$3,0),""))</f>
        <v/>
      </c>
      <c r="K377" s="117" t="str">
        <f>IF($F377="","",IFERROR(VLOOKUP($G377,'計算用(別紙5) 指導者'!$C:$N,K$3,0),""))</f>
        <v/>
      </c>
      <c r="L377" s="116" t="str">
        <f>IF($F377="","",IFERROR(VLOOKUP($G377,'計算用(別紙5) 指導者'!$C:$N,L$3,0),""))</f>
        <v/>
      </c>
      <c r="M377" s="116" t="str">
        <f>IF($F377="","",IFERROR(VLOOKUP($G377,'計算用(別紙5) 指導者'!$C:$N,M$3,0),""))</f>
        <v/>
      </c>
      <c r="N377" s="116" t="str">
        <f>IF($F377="","",IFERROR(VLOOKUP($G377,'計算用(別紙5) 指導者'!$C:$N,N$3,0),""))</f>
        <v/>
      </c>
      <c r="O377" s="116" t="str">
        <f>IF($F377="","",IFERROR(VLOOKUP($G377,'計算用(別紙5) 指導者'!$C:$N,O$3,0),""))</f>
        <v/>
      </c>
      <c r="P377" s="116" t="str">
        <f>IF($F377="","",IFERROR(VLOOKUP($G377,'計算用(別紙5) 指導者'!$C:$N,P$3,0),""))</f>
        <v/>
      </c>
      <c r="Q377" s="116" t="str">
        <f>IF($F377="","",IFERROR(VLOOKUP($G377,'計算用(別紙5) 指導者'!$C:$N,Q$3,0),""))</f>
        <v/>
      </c>
    </row>
    <row r="378" spans="1:17" s="108" customFormat="1" ht="135" x14ac:dyDescent="0.15">
      <c r="A378" s="452">
        <f t="shared" si="39"/>
        <v>14</v>
      </c>
      <c r="B378" s="282" t="s">
        <v>803</v>
      </c>
      <c r="C378" s="149" t="str">
        <f t="shared" si="40"/>
        <v>17</v>
      </c>
      <c r="D378" s="274">
        <v>17</v>
      </c>
      <c r="E378" s="277" t="str">
        <f t="shared" si="41"/>
        <v/>
      </c>
      <c r="F378" s="116" t="str">
        <f>IFERROR($H$359&amp;"("&amp;VLOOKUP($C378,'計算用(別紙5)区分別指導者'!$C:$G,F$3,0)&amp;")","")</f>
        <v/>
      </c>
      <c r="G378" s="116" t="str">
        <f>IF($F378="","",IFERROR(VLOOKUP($C378,'計算用(別紙5)区分別指導者'!$C:$G,G$3,0),""))</f>
        <v/>
      </c>
      <c r="H378" s="116" t="str">
        <f>IF($F378="","",IFERROR(VLOOKUP($G378,'計算用(別紙5) 指導者'!$C:$N,H$3,0),""))</f>
        <v/>
      </c>
      <c r="I378" s="116" t="str">
        <f>IF($F378="","",IFERROR(VLOOKUP($G378,'計算用(別紙5) 指導者'!$C:$N,I$3,0),""))</f>
        <v/>
      </c>
      <c r="J378" s="116" t="str">
        <f>IF($F378="","",IFERROR(VLOOKUP($G378,'計算用(別紙5) 指導者'!$C:$N,J$3,0),""))</f>
        <v/>
      </c>
      <c r="K378" s="117" t="str">
        <f>IF($F378="","",IFERROR(VLOOKUP($G378,'計算用(別紙5) 指導者'!$C:$N,K$3,0),""))</f>
        <v/>
      </c>
      <c r="L378" s="116" t="str">
        <f>IF($F378="","",IFERROR(VLOOKUP($G378,'計算用(別紙5) 指導者'!$C:$N,L$3,0),""))</f>
        <v/>
      </c>
      <c r="M378" s="116" t="str">
        <f>IF($F378="","",IFERROR(VLOOKUP($G378,'計算用(別紙5) 指導者'!$C:$N,M$3,0),""))</f>
        <v/>
      </c>
      <c r="N378" s="116" t="str">
        <f>IF($F378="","",IFERROR(VLOOKUP($G378,'計算用(別紙5) 指導者'!$C:$N,N$3,0),""))</f>
        <v/>
      </c>
      <c r="O378" s="116" t="str">
        <f>IF($F378="","",IFERROR(VLOOKUP($G378,'計算用(別紙5) 指導者'!$C:$N,O$3,0),""))</f>
        <v/>
      </c>
      <c r="P378" s="116" t="str">
        <f>IF($F378="","",IFERROR(VLOOKUP($G378,'計算用(別紙5) 指導者'!$C:$N,P$3,0),""))</f>
        <v/>
      </c>
      <c r="Q378" s="116" t="str">
        <f>IF($F378="","",IFERROR(VLOOKUP($G378,'計算用(別紙5) 指導者'!$C:$N,Q$3,0),""))</f>
        <v/>
      </c>
    </row>
    <row r="379" spans="1:17" s="108" customFormat="1" ht="135" x14ac:dyDescent="0.15">
      <c r="A379" s="452">
        <f t="shared" si="39"/>
        <v>14</v>
      </c>
      <c r="B379" s="282" t="s">
        <v>803</v>
      </c>
      <c r="C379" s="149" t="str">
        <f t="shared" si="40"/>
        <v>18</v>
      </c>
      <c r="D379" s="274">
        <v>18</v>
      </c>
      <c r="E379" s="277" t="str">
        <f t="shared" si="41"/>
        <v/>
      </c>
      <c r="F379" s="116" t="str">
        <f>IFERROR($H$359&amp;"("&amp;VLOOKUP($C379,'計算用(別紙5)区分別指導者'!$C:$G,F$3,0)&amp;")","")</f>
        <v/>
      </c>
      <c r="G379" s="116" t="str">
        <f>IF($F379="","",IFERROR(VLOOKUP($C379,'計算用(別紙5)区分別指導者'!$C:$G,G$3,0),""))</f>
        <v/>
      </c>
      <c r="H379" s="116" t="str">
        <f>IF($F379="","",IFERROR(VLOOKUP($G379,'計算用(別紙5) 指導者'!$C:$N,H$3,0),""))</f>
        <v/>
      </c>
      <c r="I379" s="116" t="str">
        <f>IF($F379="","",IFERROR(VLOOKUP($G379,'計算用(別紙5) 指導者'!$C:$N,I$3,0),""))</f>
        <v/>
      </c>
      <c r="J379" s="116" t="str">
        <f>IF($F379="","",IFERROR(VLOOKUP($G379,'計算用(別紙5) 指導者'!$C:$N,J$3,0),""))</f>
        <v/>
      </c>
      <c r="K379" s="117" t="str">
        <f>IF($F379="","",IFERROR(VLOOKUP($G379,'計算用(別紙5) 指導者'!$C:$N,K$3,0),""))</f>
        <v/>
      </c>
      <c r="L379" s="116" t="str">
        <f>IF($F379="","",IFERROR(VLOOKUP($G379,'計算用(別紙5) 指導者'!$C:$N,L$3,0),""))</f>
        <v/>
      </c>
      <c r="M379" s="116" t="str">
        <f>IF($F379="","",IFERROR(VLOOKUP($G379,'計算用(別紙5) 指導者'!$C:$N,M$3,0),""))</f>
        <v/>
      </c>
      <c r="N379" s="116" t="str">
        <f>IF($F379="","",IFERROR(VLOOKUP($G379,'計算用(別紙5) 指導者'!$C:$N,N$3,0),""))</f>
        <v/>
      </c>
      <c r="O379" s="116" t="str">
        <f>IF($F379="","",IFERROR(VLOOKUP($G379,'計算用(別紙5) 指導者'!$C:$N,O$3,0),""))</f>
        <v/>
      </c>
      <c r="P379" s="116" t="str">
        <f>IF($F379="","",IFERROR(VLOOKUP($G379,'計算用(別紙5) 指導者'!$C:$N,P$3,0),""))</f>
        <v/>
      </c>
      <c r="Q379" s="116" t="str">
        <f>IF($F379="","",IFERROR(VLOOKUP($G379,'計算用(別紙5) 指導者'!$C:$N,Q$3,0),""))</f>
        <v/>
      </c>
    </row>
    <row r="380" spans="1:17" s="108" customFormat="1" ht="135" x14ac:dyDescent="0.15">
      <c r="A380" s="452">
        <f t="shared" si="39"/>
        <v>14</v>
      </c>
      <c r="B380" s="282" t="s">
        <v>803</v>
      </c>
      <c r="C380" s="149" t="str">
        <f t="shared" si="40"/>
        <v>19</v>
      </c>
      <c r="D380" s="274">
        <v>19</v>
      </c>
      <c r="E380" s="277" t="str">
        <f t="shared" si="41"/>
        <v/>
      </c>
      <c r="F380" s="116" t="str">
        <f>IFERROR($H$359&amp;"("&amp;VLOOKUP($C380,'計算用(別紙5)区分別指導者'!$C:$G,F$3,0)&amp;")","")</f>
        <v/>
      </c>
      <c r="G380" s="116" t="str">
        <f>IF($F380="","",IFERROR(VLOOKUP($C380,'計算用(別紙5)区分別指導者'!$C:$G,G$3,0),""))</f>
        <v/>
      </c>
      <c r="H380" s="116" t="str">
        <f>IF($F380="","",IFERROR(VLOOKUP($G380,'計算用(別紙5) 指導者'!$C:$N,H$3,0),""))</f>
        <v/>
      </c>
      <c r="I380" s="116" t="str">
        <f>IF($F380="","",IFERROR(VLOOKUP($G380,'計算用(別紙5) 指導者'!$C:$N,I$3,0),""))</f>
        <v/>
      </c>
      <c r="J380" s="116" t="str">
        <f>IF($F380="","",IFERROR(VLOOKUP($G380,'計算用(別紙5) 指導者'!$C:$N,J$3,0),""))</f>
        <v/>
      </c>
      <c r="K380" s="117" t="str">
        <f>IF($F380="","",IFERROR(VLOOKUP($G380,'計算用(別紙5) 指導者'!$C:$N,K$3,0),""))</f>
        <v/>
      </c>
      <c r="L380" s="116" t="str">
        <f>IF($F380="","",IFERROR(VLOOKUP($G380,'計算用(別紙5) 指導者'!$C:$N,L$3,0),""))</f>
        <v/>
      </c>
      <c r="M380" s="116" t="str">
        <f>IF($F380="","",IFERROR(VLOOKUP($G380,'計算用(別紙5) 指導者'!$C:$N,M$3,0),""))</f>
        <v/>
      </c>
      <c r="N380" s="116" t="str">
        <f>IF($F380="","",IFERROR(VLOOKUP($G380,'計算用(別紙5) 指導者'!$C:$N,N$3,0),""))</f>
        <v/>
      </c>
      <c r="O380" s="116" t="str">
        <f>IF($F380="","",IFERROR(VLOOKUP($G380,'計算用(別紙5) 指導者'!$C:$N,O$3,0),""))</f>
        <v/>
      </c>
      <c r="P380" s="116" t="str">
        <f>IF($F380="","",IFERROR(VLOOKUP($G380,'計算用(別紙5) 指導者'!$C:$N,P$3,0),""))</f>
        <v/>
      </c>
      <c r="Q380" s="116" t="str">
        <f>IF($F380="","",IFERROR(VLOOKUP($G380,'計算用(別紙5) 指導者'!$C:$N,Q$3,0),""))</f>
        <v/>
      </c>
    </row>
    <row r="381" spans="1:17" s="108" customFormat="1" ht="135" x14ac:dyDescent="0.15">
      <c r="A381" s="452">
        <f t="shared" si="39"/>
        <v>14</v>
      </c>
      <c r="B381" s="282" t="s">
        <v>803</v>
      </c>
      <c r="C381" s="149" t="str">
        <f t="shared" si="40"/>
        <v>20</v>
      </c>
      <c r="D381" s="274">
        <v>20</v>
      </c>
      <c r="E381" s="277" t="str">
        <f t="shared" si="41"/>
        <v/>
      </c>
      <c r="F381" s="116" t="str">
        <f>IFERROR($H$359&amp;"("&amp;VLOOKUP($C381,'計算用(別紙5)区分別指導者'!$C:$G,F$3,0)&amp;")","")</f>
        <v/>
      </c>
      <c r="G381" s="116" t="str">
        <f>IF($F381="","",IFERROR(VLOOKUP($C381,'計算用(別紙5)区分別指導者'!$C:$G,G$3,0),""))</f>
        <v/>
      </c>
      <c r="H381" s="116" t="str">
        <f>IF($F381="","",IFERROR(VLOOKUP($G381,'計算用(別紙5) 指導者'!$C:$N,H$3,0),""))</f>
        <v/>
      </c>
      <c r="I381" s="116" t="str">
        <f>IF($F381="","",IFERROR(VLOOKUP($G381,'計算用(別紙5) 指導者'!$C:$N,I$3,0),""))</f>
        <v/>
      </c>
      <c r="J381" s="116" t="str">
        <f>IF($F381="","",IFERROR(VLOOKUP($G381,'計算用(別紙5) 指導者'!$C:$N,J$3,0),""))</f>
        <v/>
      </c>
      <c r="K381" s="117" t="str">
        <f>IF($F381="","",IFERROR(VLOOKUP($G381,'計算用(別紙5) 指導者'!$C:$N,K$3,0),""))</f>
        <v/>
      </c>
      <c r="L381" s="116" t="str">
        <f>IF($F381="","",IFERROR(VLOOKUP($G381,'計算用(別紙5) 指導者'!$C:$N,L$3,0),""))</f>
        <v/>
      </c>
      <c r="M381" s="116" t="str">
        <f>IF($F381="","",IFERROR(VLOOKUP($G381,'計算用(別紙5) 指導者'!$C:$N,M$3,0),""))</f>
        <v/>
      </c>
      <c r="N381" s="116" t="str">
        <f>IF($F381="","",IFERROR(VLOOKUP($G381,'計算用(別紙5) 指導者'!$C:$N,N$3,0),""))</f>
        <v/>
      </c>
      <c r="O381" s="116" t="str">
        <f>IF($F381="","",IFERROR(VLOOKUP($G381,'計算用(別紙5) 指導者'!$C:$N,O$3,0),""))</f>
        <v/>
      </c>
      <c r="P381" s="116" t="str">
        <f>IF($F381="","",IFERROR(VLOOKUP($G381,'計算用(別紙5) 指導者'!$C:$N,P$3,0),""))</f>
        <v/>
      </c>
      <c r="Q381" s="116" t="str">
        <f>IF($F381="","",IFERROR(VLOOKUP($G381,'計算用(別紙5) 指導者'!$C:$N,Q$3,0),""))</f>
        <v/>
      </c>
    </row>
  </sheetData>
  <sheetProtection sheet="1" objects="1" scenarios="1"/>
  <autoFilter ref="A10:Q381" xr:uid="{00000000-0009-0000-0000-000011000000}"/>
  <mergeCells count="115">
    <mergeCell ref="E35:G35"/>
    <mergeCell ref="H35:N35"/>
    <mergeCell ref="F36:G36"/>
    <mergeCell ref="H36:N36"/>
    <mergeCell ref="A1:A2"/>
    <mergeCell ref="O32:Q32"/>
    <mergeCell ref="O33:Q33"/>
    <mergeCell ref="O5:Q5"/>
    <mergeCell ref="O6:Q6"/>
    <mergeCell ref="B1:B2"/>
    <mergeCell ref="F9:G9"/>
    <mergeCell ref="H9:N9"/>
    <mergeCell ref="P4:Q4"/>
    <mergeCell ref="E5:N6"/>
    <mergeCell ref="H8:N8"/>
    <mergeCell ref="E8:G8"/>
    <mergeCell ref="P31:Q31"/>
    <mergeCell ref="E32:N33"/>
    <mergeCell ref="E1:E2"/>
    <mergeCell ref="F63:G63"/>
    <mergeCell ref="H63:N63"/>
    <mergeCell ref="P85:Q85"/>
    <mergeCell ref="E86:N87"/>
    <mergeCell ref="O86:Q86"/>
    <mergeCell ref="O87:Q87"/>
    <mergeCell ref="P58:Q58"/>
    <mergeCell ref="E59:N60"/>
    <mergeCell ref="O59:Q59"/>
    <mergeCell ref="O60:Q60"/>
    <mergeCell ref="E62:G62"/>
    <mergeCell ref="H62:N62"/>
    <mergeCell ref="E113:N114"/>
    <mergeCell ref="O113:Q113"/>
    <mergeCell ref="O114:Q114"/>
    <mergeCell ref="E116:G116"/>
    <mergeCell ref="H116:N116"/>
    <mergeCell ref="E89:G89"/>
    <mergeCell ref="H89:N89"/>
    <mergeCell ref="F90:G90"/>
    <mergeCell ref="H90:N90"/>
    <mergeCell ref="P112:Q112"/>
    <mergeCell ref="E143:G143"/>
    <mergeCell ref="H143:N143"/>
    <mergeCell ref="F144:G144"/>
    <mergeCell ref="H144:N144"/>
    <mergeCell ref="P166:Q166"/>
    <mergeCell ref="F117:G117"/>
    <mergeCell ref="H117:N117"/>
    <mergeCell ref="P139:Q139"/>
    <mergeCell ref="E140:N141"/>
    <mergeCell ref="O140:Q140"/>
    <mergeCell ref="O141:Q141"/>
    <mergeCell ref="F171:G171"/>
    <mergeCell ref="H171:N171"/>
    <mergeCell ref="P193:Q193"/>
    <mergeCell ref="E194:N195"/>
    <mergeCell ref="O194:Q194"/>
    <mergeCell ref="O195:Q195"/>
    <mergeCell ref="E167:N168"/>
    <mergeCell ref="O167:Q167"/>
    <mergeCell ref="O168:Q168"/>
    <mergeCell ref="E170:G170"/>
    <mergeCell ref="H170:N170"/>
    <mergeCell ref="E221:N222"/>
    <mergeCell ref="O221:Q221"/>
    <mergeCell ref="O222:Q222"/>
    <mergeCell ref="E224:G224"/>
    <mergeCell ref="H224:N224"/>
    <mergeCell ref="E197:G197"/>
    <mergeCell ref="H197:N197"/>
    <mergeCell ref="F198:G198"/>
    <mergeCell ref="H198:N198"/>
    <mergeCell ref="P220:Q220"/>
    <mergeCell ref="E251:G251"/>
    <mergeCell ref="H251:N251"/>
    <mergeCell ref="F252:G252"/>
    <mergeCell ref="H252:N252"/>
    <mergeCell ref="P274:Q274"/>
    <mergeCell ref="F225:G225"/>
    <mergeCell ref="H225:N225"/>
    <mergeCell ref="P247:Q247"/>
    <mergeCell ref="E248:N249"/>
    <mergeCell ref="O248:Q248"/>
    <mergeCell ref="O249:Q249"/>
    <mergeCell ref="F279:G279"/>
    <mergeCell ref="H279:N279"/>
    <mergeCell ref="P301:Q301"/>
    <mergeCell ref="E302:N303"/>
    <mergeCell ref="O302:Q302"/>
    <mergeCell ref="O303:Q303"/>
    <mergeCell ref="E275:N276"/>
    <mergeCell ref="O275:Q275"/>
    <mergeCell ref="O276:Q276"/>
    <mergeCell ref="E278:G278"/>
    <mergeCell ref="H278:N278"/>
    <mergeCell ref="E329:N330"/>
    <mergeCell ref="O329:Q329"/>
    <mergeCell ref="O330:Q330"/>
    <mergeCell ref="E332:G332"/>
    <mergeCell ref="H332:N332"/>
    <mergeCell ref="E305:G305"/>
    <mergeCell ref="H305:N305"/>
    <mergeCell ref="F306:G306"/>
    <mergeCell ref="H306:N306"/>
    <mergeCell ref="P328:Q328"/>
    <mergeCell ref="E359:G359"/>
    <mergeCell ref="H359:N359"/>
    <mergeCell ref="F360:G360"/>
    <mergeCell ref="H360:N360"/>
    <mergeCell ref="F333:G333"/>
    <mergeCell ref="H333:N333"/>
    <mergeCell ref="P355:Q355"/>
    <mergeCell ref="E356:N357"/>
    <mergeCell ref="O356:Q356"/>
    <mergeCell ref="O357:Q357"/>
  </mergeCells>
  <phoneticPr fontId="1"/>
  <conditionalFormatting sqref="A4:P4 A8:E8 A5:E5 A6:D6 R4:XFD4 O5:XFD6 O8:XFD8 A7:XFD7 A382:XFD1048576 A3:XFD3 A2:D2 F2:XFD2 A1:XFD1 A9:XFD10 A12:XFD30 A11 C11:XFD11">
    <cfRule type="containsErrors" dxfId="151" priority="190">
      <formula>ISERROR(A1)</formula>
    </cfRule>
  </conditionalFormatting>
  <conditionalFormatting sqref="A31:P31 A35:E35 A32:E32 A33:D33 O33:XFD33 O35:XFD35 A34:XFD34 A36:XFD36 A38:A57 A37:N37 P37:XFD37 R31:XFD32 R38:XFD57 C38:E57">
    <cfRule type="containsErrors" dxfId="150" priority="148">
      <formula>ISERROR(A31)</formula>
    </cfRule>
  </conditionalFormatting>
  <conditionalFormatting sqref="A85:P85 A89:E89 A86:E86 A87:D87 O87:XFD87 O89:XFD89 A88:XFD88 A90:XFD90 A92:A111 A91:N91 P91:XFD91 R85:XFD86 R92:XFD111 C92:E111">
    <cfRule type="containsErrors" dxfId="149" priority="144">
      <formula>ISERROR(A85)</formula>
    </cfRule>
  </conditionalFormatting>
  <conditionalFormatting sqref="A139:P139 A143:E143 A140:E140 A141:D141 O141:XFD141 O143:XFD143 A142:XFD142 A144:XFD144 A146:A165 A145:N145 P145:XFD145 R139:XFD140 R146:XFD165 C146:E165">
    <cfRule type="containsErrors" dxfId="148" priority="140">
      <formula>ISERROR(A139)</formula>
    </cfRule>
  </conditionalFormatting>
  <conditionalFormatting sqref="A193:P193 A197:E197 A194:E194 A195:D195 O195:XFD195 O197:XFD197 A196:XFD196 A198:XFD198 A200:A219 A199:N199 P199:XFD199 R193:XFD194 R200:XFD219 C200:E219">
    <cfRule type="containsErrors" dxfId="147" priority="136">
      <formula>ISERROR(A193)</formula>
    </cfRule>
  </conditionalFormatting>
  <conditionalFormatting sqref="A247:P247 A251:E251 A248:E248 A249:D249 O249:XFD249 O251:XFD251 A250:XFD250 A252:XFD252 A254:A273 A253:N253 P253:XFD253 R247:XFD248 R254:XFD273 C254:E273">
    <cfRule type="containsErrors" dxfId="146" priority="132">
      <formula>ISERROR(A247)</formula>
    </cfRule>
  </conditionalFormatting>
  <conditionalFormatting sqref="A301:P301 A305:E305 A302:E302 A303:D303 O303:XFD303 O305:XFD305 A304:XFD304 A306:XFD306 A308:A327 A307:N307 P307:XFD307 R301:XFD302 R308:XFD327 C308:E327">
    <cfRule type="containsErrors" dxfId="145" priority="128">
      <formula>ISERROR(A301)</formula>
    </cfRule>
  </conditionalFormatting>
  <conditionalFormatting sqref="A355:P355 A359:E359 A356:E356 A357:D357 O357:XFD357 O359:XFD359 A358:XFD358 A360:XFD360 A362:A381 A361:N361 P361:XFD361 R355:XFD356 R362:XFD381 C362:E381">
    <cfRule type="containsErrors" dxfId="144" priority="124">
      <formula>ISERROR(A355)</formula>
    </cfRule>
  </conditionalFormatting>
  <conditionalFormatting sqref="A58:P58 A62:E62 A59:E59 A60:D60 O60:XFD60 O62:XFD62 A61:XFD61 A63:XFD63 A65:A84 A64:N64 P64:XFD64 R58:XFD59 R65:XFD84 C65:E84">
    <cfRule type="containsErrors" dxfId="143" priority="146">
      <formula>ISERROR(A58)</formula>
    </cfRule>
  </conditionalFormatting>
  <conditionalFormatting sqref="A112:P112 A116:E116 A113:E113 A114:D114 O114:XFD114 O116:XFD116 A115:XFD115 A117:XFD117 A119:A138 A118:N118 P118:XFD118 R112:XFD113 R119:XFD138 C119:E138">
    <cfRule type="containsErrors" dxfId="142" priority="142">
      <formula>ISERROR(A112)</formula>
    </cfRule>
  </conditionalFormatting>
  <conditionalFormatting sqref="A166:P166 A170:E170 A167:E167 A168:D168 O168:XFD168 O170:XFD170 A169:XFD169 A171:XFD171 A173:A192 A172:N172 P172:XFD172 R166:XFD167 R173:XFD192 C173:E192">
    <cfRule type="containsErrors" dxfId="141" priority="138">
      <formula>ISERROR(A166)</formula>
    </cfRule>
  </conditionalFormatting>
  <conditionalFormatting sqref="A220:P220 A224:E224 A221:E221 A222:D222 O222:XFD222 O224:XFD224 A223:XFD223 A225:XFD225 A227:A246 A226:N226 P226:XFD226 R220:XFD221 R227:XFD246 C227:E246">
    <cfRule type="containsErrors" dxfId="140" priority="134">
      <formula>ISERROR(A220)</formula>
    </cfRule>
  </conditionalFormatting>
  <conditionalFormatting sqref="A274:P274 A278:E278 A275:E275 A276:D276 O276:XFD276 O278:XFD278 A277:XFD277 A279:XFD279 A281:A300 A280:N280 P280:XFD280 R274:XFD275 R281:XFD300 C281:E300">
    <cfRule type="containsErrors" dxfId="139" priority="130">
      <formula>ISERROR(A274)</formula>
    </cfRule>
  </conditionalFormatting>
  <conditionalFormatting sqref="A328:P328 A332:E332 A329:E329 A330:D330 O330:XFD330 O332:XFD332 A331:XFD331 A333:XFD333 A335:A354 A334:N334 P334:XFD334 R328:XFD329 R335:XFD354 C335:E354">
    <cfRule type="containsErrors" dxfId="138" priority="126">
      <formula>ISERROR(A328)</formula>
    </cfRule>
  </conditionalFormatting>
  <conditionalFormatting sqref="F200:F219">
    <cfRule type="containsErrors" dxfId="137" priority="107">
      <formula>ISERROR(F200)</formula>
    </cfRule>
  </conditionalFormatting>
  <conditionalFormatting sqref="F38:F57">
    <cfRule type="containsErrors" dxfId="136" priority="119">
      <formula>ISERROR(F38)</formula>
    </cfRule>
  </conditionalFormatting>
  <conditionalFormatting sqref="F65:F84">
    <cfRule type="containsErrors" dxfId="135" priority="117">
      <formula>ISERROR(F65)</formula>
    </cfRule>
  </conditionalFormatting>
  <conditionalFormatting sqref="F92:F111">
    <cfRule type="containsErrors" dxfId="134" priority="115">
      <formula>ISERROR(F92)</formula>
    </cfRule>
  </conditionalFormatting>
  <conditionalFormatting sqref="F119:F138">
    <cfRule type="containsErrors" dxfId="133" priority="113">
      <formula>ISERROR(F119)</formula>
    </cfRule>
  </conditionalFormatting>
  <conditionalFormatting sqref="F146:F165">
    <cfRule type="containsErrors" dxfId="132" priority="111">
      <formula>ISERROR(F146)</formula>
    </cfRule>
  </conditionalFormatting>
  <conditionalFormatting sqref="F173:F192">
    <cfRule type="containsErrors" dxfId="131" priority="109">
      <formula>ISERROR(F173)</formula>
    </cfRule>
  </conditionalFormatting>
  <conditionalFormatting sqref="F227:F246">
    <cfRule type="containsErrors" dxfId="130" priority="105">
      <formula>ISERROR(F227)</formula>
    </cfRule>
  </conditionalFormatting>
  <conditionalFormatting sqref="F254:F273">
    <cfRule type="containsErrors" dxfId="129" priority="103">
      <formula>ISERROR(F254)</formula>
    </cfRule>
  </conditionalFormatting>
  <conditionalFormatting sqref="F281:F300">
    <cfRule type="containsErrors" dxfId="128" priority="101">
      <formula>ISERROR(F281)</formula>
    </cfRule>
  </conditionalFormatting>
  <conditionalFormatting sqref="F308:F327">
    <cfRule type="containsErrors" dxfId="127" priority="99">
      <formula>ISERROR(F308)</formula>
    </cfRule>
  </conditionalFormatting>
  <conditionalFormatting sqref="F335:F354">
    <cfRule type="containsErrors" dxfId="126" priority="97">
      <formula>ISERROR(F335)</formula>
    </cfRule>
  </conditionalFormatting>
  <conditionalFormatting sqref="F362:F381">
    <cfRule type="containsErrors" dxfId="125" priority="95">
      <formula>ISERROR(F362)</formula>
    </cfRule>
  </conditionalFormatting>
  <conditionalFormatting sqref="O37">
    <cfRule type="containsErrors" dxfId="124" priority="93">
      <formula>ISERROR(O37)</formula>
    </cfRule>
  </conditionalFormatting>
  <conditionalFormatting sqref="O64">
    <cfRule type="containsErrors" dxfId="123" priority="91">
      <formula>ISERROR(O64)</formula>
    </cfRule>
  </conditionalFormatting>
  <conditionalFormatting sqref="O91">
    <cfRule type="containsErrors" dxfId="122" priority="89">
      <formula>ISERROR(O91)</formula>
    </cfRule>
  </conditionalFormatting>
  <conditionalFormatting sqref="O118">
    <cfRule type="containsErrors" dxfId="121" priority="87">
      <formula>ISERROR(O118)</formula>
    </cfRule>
  </conditionalFormatting>
  <conditionalFormatting sqref="O145">
    <cfRule type="containsErrors" dxfId="120" priority="85">
      <formula>ISERROR(O145)</formula>
    </cfRule>
  </conditionalFormatting>
  <conditionalFormatting sqref="O172">
    <cfRule type="containsErrors" dxfId="119" priority="83">
      <formula>ISERROR(O172)</formula>
    </cfRule>
  </conditionalFormatting>
  <conditionalFormatting sqref="O199">
    <cfRule type="containsErrors" dxfId="118" priority="81">
      <formula>ISERROR(O199)</formula>
    </cfRule>
  </conditionalFormatting>
  <conditionalFormatting sqref="O226">
    <cfRule type="containsErrors" dxfId="117" priority="79">
      <formula>ISERROR(O226)</formula>
    </cfRule>
  </conditionalFormatting>
  <conditionalFormatting sqref="O253">
    <cfRule type="containsErrors" dxfId="116" priority="77">
      <formula>ISERROR(O253)</formula>
    </cfRule>
  </conditionalFormatting>
  <conditionalFormatting sqref="O280">
    <cfRule type="containsErrors" dxfId="115" priority="75">
      <formula>ISERROR(O280)</formula>
    </cfRule>
  </conditionalFormatting>
  <conditionalFormatting sqref="O307">
    <cfRule type="containsErrors" dxfId="114" priority="73">
      <formula>ISERROR(O307)</formula>
    </cfRule>
  </conditionalFormatting>
  <conditionalFormatting sqref="O334">
    <cfRule type="containsErrors" dxfId="113" priority="71">
      <formula>ISERROR(O334)</formula>
    </cfRule>
  </conditionalFormatting>
  <conditionalFormatting sqref="O361">
    <cfRule type="containsErrors" dxfId="112" priority="69">
      <formula>ISERROR(O361)</formula>
    </cfRule>
  </conditionalFormatting>
  <conditionalFormatting sqref="O32:Q32">
    <cfRule type="containsErrors" dxfId="111" priority="67">
      <formula>ISERROR(O32)</formula>
    </cfRule>
  </conditionalFormatting>
  <conditionalFormatting sqref="O59:Q59">
    <cfRule type="containsErrors" dxfId="110" priority="65">
      <formula>ISERROR(O59)</formula>
    </cfRule>
  </conditionalFormatting>
  <conditionalFormatting sqref="O86:Q86">
    <cfRule type="containsErrors" dxfId="109" priority="63">
      <formula>ISERROR(O86)</formula>
    </cfRule>
  </conditionalFormatting>
  <conditionalFormatting sqref="O113:Q113">
    <cfRule type="containsErrors" dxfId="108" priority="61">
      <formula>ISERROR(O113)</formula>
    </cfRule>
  </conditionalFormatting>
  <conditionalFormatting sqref="O140:Q140">
    <cfRule type="containsErrors" dxfId="107" priority="59">
      <formula>ISERROR(O140)</formula>
    </cfRule>
  </conditionalFormatting>
  <conditionalFormatting sqref="O167:Q167">
    <cfRule type="containsErrors" dxfId="106" priority="57">
      <formula>ISERROR(O167)</formula>
    </cfRule>
  </conditionalFormatting>
  <conditionalFormatting sqref="O194:Q194">
    <cfRule type="containsErrors" dxfId="105" priority="55">
      <formula>ISERROR(O194)</formula>
    </cfRule>
  </conditionalFormatting>
  <conditionalFormatting sqref="O221:Q221">
    <cfRule type="containsErrors" dxfId="104" priority="53">
      <formula>ISERROR(O221)</formula>
    </cfRule>
  </conditionalFormatting>
  <conditionalFormatting sqref="O248:Q248">
    <cfRule type="containsErrors" dxfId="103" priority="51">
      <formula>ISERROR(O248)</formula>
    </cfRule>
  </conditionalFormatting>
  <conditionalFormatting sqref="O275:Q275">
    <cfRule type="containsErrors" dxfId="102" priority="49">
      <formula>ISERROR(O275)</formula>
    </cfRule>
  </conditionalFormatting>
  <conditionalFormatting sqref="O302:Q302">
    <cfRule type="containsErrors" dxfId="101" priority="47">
      <formula>ISERROR(O302)</formula>
    </cfRule>
  </conditionalFormatting>
  <conditionalFormatting sqref="O329:Q329">
    <cfRule type="containsErrors" dxfId="100" priority="45">
      <formula>ISERROR(O329)</formula>
    </cfRule>
  </conditionalFormatting>
  <conditionalFormatting sqref="O356:Q356">
    <cfRule type="containsErrors" dxfId="99" priority="43">
      <formula>ISERROR(O356)</formula>
    </cfRule>
  </conditionalFormatting>
  <conditionalFormatting sqref="G38:Q57">
    <cfRule type="containsErrors" dxfId="98" priority="41">
      <formula>ISERROR(G38)</formula>
    </cfRule>
  </conditionalFormatting>
  <conditionalFormatting sqref="G65:Q84">
    <cfRule type="containsErrors" dxfId="97" priority="39">
      <formula>ISERROR(G65)</formula>
    </cfRule>
  </conditionalFormatting>
  <conditionalFormatting sqref="G92:Q111">
    <cfRule type="containsErrors" dxfId="96" priority="37">
      <formula>ISERROR(G92)</formula>
    </cfRule>
  </conditionalFormatting>
  <conditionalFormatting sqref="G119:Q138">
    <cfRule type="containsErrors" dxfId="95" priority="35">
      <formula>ISERROR(G119)</formula>
    </cfRule>
  </conditionalFormatting>
  <conditionalFormatting sqref="G146:Q165">
    <cfRule type="containsErrors" dxfId="94" priority="33">
      <formula>ISERROR(G146)</formula>
    </cfRule>
  </conditionalFormatting>
  <conditionalFormatting sqref="G173:Q192">
    <cfRule type="containsErrors" dxfId="93" priority="31">
      <formula>ISERROR(G173)</formula>
    </cfRule>
  </conditionalFormatting>
  <conditionalFormatting sqref="G200:Q219">
    <cfRule type="containsErrors" dxfId="92" priority="29">
      <formula>ISERROR(G200)</formula>
    </cfRule>
  </conditionalFormatting>
  <conditionalFormatting sqref="G227:Q246">
    <cfRule type="containsErrors" dxfId="91" priority="27">
      <formula>ISERROR(G227)</formula>
    </cfRule>
  </conditionalFormatting>
  <conditionalFormatting sqref="G254:Q273">
    <cfRule type="containsErrors" dxfId="90" priority="25">
      <formula>ISERROR(G254)</formula>
    </cfRule>
  </conditionalFormatting>
  <conditionalFormatting sqref="G281:Q300">
    <cfRule type="containsErrors" dxfId="89" priority="23">
      <formula>ISERROR(G281)</formula>
    </cfRule>
  </conditionalFormatting>
  <conditionalFormatting sqref="G308:Q327">
    <cfRule type="containsErrors" dxfId="88" priority="21">
      <formula>ISERROR(G308)</formula>
    </cfRule>
  </conditionalFormatting>
  <conditionalFormatting sqref="G335:Q354">
    <cfRule type="containsErrors" dxfId="87" priority="19">
      <formula>ISERROR(G335)</formula>
    </cfRule>
  </conditionalFormatting>
  <conditionalFormatting sqref="G362:Q381">
    <cfRule type="containsErrors" dxfId="86" priority="17">
      <formula>ISERROR(G362)</formula>
    </cfRule>
  </conditionalFormatting>
  <conditionalFormatting sqref="B38:B57">
    <cfRule type="containsErrors" dxfId="85" priority="16">
      <formula>ISERROR(B38)</formula>
    </cfRule>
  </conditionalFormatting>
  <conditionalFormatting sqref="B362:B381">
    <cfRule type="containsErrors" dxfId="84" priority="1">
      <formula>ISERROR(B362)</formula>
    </cfRule>
  </conditionalFormatting>
  <conditionalFormatting sqref="B11">
    <cfRule type="containsErrors" dxfId="83" priority="13">
      <formula>ISERROR(B11)</formula>
    </cfRule>
  </conditionalFormatting>
  <conditionalFormatting sqref="B65:B84">
    <cfRule type="containsErrors" dxfId="82" priority="12">
      <formula>ISERROR(B65)</formula>
    </cfRule>
  </conditionalFormatting>
  <conditionalFormatting sqref="B92:B111">
    <cfRule type="containsErrors" dxfId="81" priority="11">
      <formula>ISERROR(B92)</formula>
    </cfRule>
  </conditionalFormatting>
  <conditionalFormatting sqref="B119:B138">
    <cfRule type="containsErrors" dxfId="80" priority="10">
      <formula>ISERROR(B119)</formula>
    </cfRule>
  </conditionalFormatting>
  <conditionalFormatting sqref="B146:B165">
    <cfRule type="containsErrors" dxfId="79" priority="9">
      <formula>ISERROR(B146)</formula>
    </cfRule>
  </conditionalFormatting>
  <conditionalFormatting sqref="B173:B192">
    <cfRule type="containsErrors" dxfId="78" priority="8">
      <formula>ISERROR(B173)</formula>
    </cfRule>
  </conditionalFormatting>
  <conditionalFormatting sqref="B200:B219">
    <cfRule type="containsErrors" dxfId="77" priority="7">
      <formula>ISERROR(B200)</formula>
    </cfRule>
  </conditionalFormatting>
  <conditionalFormatting sqref="B227:B246">
    <cfRule type="containsErrors" dxfId="76" priority="6">
      <formula>ISERROR(B227)</formula>
    </cfRule>
  </conditionalFormatting>
  <conditionalFormatting sqref="B254:B273">
    <cfRule type="containsErrors" dxfId="75" priority="5">
      <formula>ISERROR(B254)</formula>
    </cfRule>
  </conditionalFormatting>
  <conditionalFormatting sqref="B281:B300">
    <cfRule type="containsErrors" dxfId="74" priority="4">
      <formula>ISERROR(B281)</formula>
    </cfRule>
  </conditionalFormatting>
  <conditionalFormatting sqref="B308:B327">
    <cfRule type="containsErrors" dxfId="73" priority="3">
      <formula>ISERROR(B308)</formula>
    </cfRule>
  </conditionalFormatting>
  <conditionalFormatting sqref="B335:B354">
    <cfRule type="containsErrors" dxfId="72" priority="2">
      <formula>ISERROR(B335)</formula>
    </cfRule>
  </conditionalFormatting>
  <printOptions horizontalCentered="1"/>
  <pageMargins left="0.39370078740157483" right="0.39370078740157483" top="0.47244094488188981" bottom="0.39370078740157483" header="0.31496062992125984" footer="0.31496062992125984"/>
  <pageSetup paperSize="9" scale="72" fitToHeight="0" orientation="landscape" r:id="rId1"/>
  <headerFooter>
    <oddHeader>&amp;R&amp;16様式２　別紙５ （No. &amp;P&amp;"　,標準"）</oddHeader>
  </headerFooter>
  <rowBreaks count="13" manualBreakCount="13">
    <brk id="30" min="4" max="16" man="1"/>
    <brk id="57" min="4" max="16" man="1"/>
    <brk id="84" min="4" max="16" man="1"/>
    <brk id="111" min="4" max="16" man="1"/>
    <brk id="138" min="4" max="16" man="1"/>
    <brk id="165" min="4" max="16" man="1"/>
    <brk id="192" min="4" max="16" man="1"/>
    <brk id="219" min="4" max="16" man="1"/>
    <brk id="246" min="4" max="16" man="1"/>
    <brk id="273" min="4" max="16" man="1"/>
    <brk id="300" min="4" max="16" man="1"/>
    <brk id="327" min="4" max="16" man="1"/>
    <brk id="354" min="4" max="16" man="1"/>
  </rowBreaks>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defaultSize="0" autoFill="0" autoLine="0" autoPict="0">
                <anchor moveWithCells="1">
                  <from>
                    <xdr:col>5</xdr:col>
                    <xdr:colOff>571500</xdr:colOff>
                    <xdr:row>0</xdr:row>
                    <xdr:rowOff>9525</xdr:rowOff>
                  </from>
                  <to>
                    <xdr:col>5</xdr:col>
                    <xdr:colOff>981075</xdr:colOff>
                    <xdr:row>0</xdr:row>
                    <xdr:rowOff>276225</xdr:rowOff>
                  </to>
                </anchor>
              </controlPr>
            </control>
          </mc:Choice>
        </mc:AlternateContent>
        <mc:AlternateContent xmlns:mc="http://schemas.openxmlformats.org/markup-compatibility/2006">
          <mc:Choice Requires="x14">
            <control shapeId="58371" r:id="rId5" name="Check Box 3">
              <controlPr defaultSize="0" autoFill="0" autoLine="0" autoPict="0">
                <anchor moveWithCells="1">
                  <from>
                    <xdr:col>9</xdr:col>
                    <xdr:colOff>323850</xdr:colOff>
                    <xdr:row>0</xdr:row>
                    <xdr:rowOff>9525</xdr:rowOff>
                  </from>
                  <to>
                    <xdr:col>9</xdr:col>
                    <xdr:colOff>752475</xdr:colOff>
                    <xdr:row>0</xdr:row>
                    <xdr:rowOff>276225</xdr:rowOff>
                  </to>
                </anchor>
              </controlPr>
            </control>
          </mc:Choice>
        </mc:AlternateContent>
        <mc:AlternateContent xmlns:mc="http://schemas.openxmlformats.org/markup-compatibility/2006">
          <mc:Choice Requires="x14">
            <control shapeId="58372" r:id="rId6" name="Check Box 4">
              <controlPr defaultSize="0" autoFill="0" autoLine="0" autoPict="0">
                <anchor moveWithCells="1">
                  <from>
                    <xdr:col>10</xdr:col>
                    <xdr:colOff>266700</xdr:colOff>
                    <xdr:row>0</xdr:row>
                    <xdr:rowOff>9525</xdr:rowOff>
                  </from>
                  <to>
                    <xdr:col>10</xdr:col>
                    <xdr:colOff>676275</xdr:colOff>
                    <xdr:row>0</xdr:row>
                    <xdr:rowOff>276225</xdr:rowOff>
                  </to>
                </anchor>
              </controlPr>
            </control>
          </mc:Choice>
        </mc:AlternateContent>
        <mc:AlternateContent xmlns:mc="http://schemas.openxmlformats.org/markup-compatibility/2006">
          <mc:Choice Requires="x14">
            <control shapeId="58373" r:id="rId7" name="Check Box 5">
              <controlPr defaultSize="0" autoFill="0" autoLine="0" autoPict="0">
                <anchor moveWithCells="1">
                  <from>
                    <xdr:col>13</xdr:col>
                    <xdr:colOff>0</xdr:colOff>
                    <xdr:row>0</xdr:row>
                    <xdr:rowOff>9525</xdr:rowOff>
                  </from>
                  <to>
                    <xdr:col>13</xdr:col>
                    <xdr:colOff>409575</xdr:colOff>
                    <xdr:row>0</xdr:row>
                    <xdr:rowOff>276225</xdr:rowOff>
                  </to>
                </anchor>
              </controlPr>
            </control>
          </mc:Choice>
        </mc:AlternateContent>
        <mc:AlternateContent xmlns:mc="http://schemas.openxmlformats.org/markup-compatibility/2006">
          <mc:Choice Requires="x14">
            <control shapeId="58374" r:id="rId8" name="Check Box 6">
              <controlPr defaultSize="0" autoFill="0" autoLine="0" autoPict="0">
                <anchor moveWithCells="1">
                  <from>
                    <xdr:col>13</xdr:col>
                    <xdr:colOff>0</xdr:colOff>
                    <xdr:row>0</xdr:row>
                    <xdr:rowOff>28575</xdr:rowOff>
                  </from>
                  <to>
                    <xdr:col>13</xdr:col>
                    <xdr:colOff>409575</xdr:colOff>
                    <xdr:row>0</xdr:row>
                    <xdr:rowOff>276225</xdr:rowOff>
                  </to>
                </anchor>
              </controlPr>
            </control>
          </mc:Choice>
        </mc:AlternateContent>
        <mc:AlternateContent xmlns:mc="http://schemas.openxmlformats.org/markup-compatibility/2006">
          <mc:Choice Requires="x14">
            <control shapeId="58375" r:id="rId9" name="Check Box 7">
              <controlPr defaultSize="0" autoFill="0" autoLine="0" autoPict="0">
                <anchor moveWithCells="1">
                  <from>
                    <xdr:col>13</xdr:col>
                    <xdr:colOff>476250</xdr:colOff>
                    <xdr:row>0</xdr:row>
                    <xdr:rowOff>0</xdr:rowOff>
                  </from>
                  <to>
                    <xdr:col>13</xdr:col>
                    <xdr:colOff>885825</xdr:colOff>
                    <xdr:row>1</xdr:row>
                    <xdr:rowOff>9525</xdr:rowOff>
                  </to>
                </anchor>
              </controlPr>
            </control>
          </mc:Choice>
        </mc:AlternateContent>
        <mc:AlternateContent xmlns:mc="http://schemas.openxmlformats.org/markup-compatibility/2006">
          <mc:Choice Requires="x14">
            <control shapeId="58378" r:id="rId10" name="Check Box 10">
              <controlPr defaultSize="0" autoFill="0" autoLine="0" autoPict="0">
                <anchor moveWithCells="1">
                  <from>
                    <xdr:col>7</xdr:col>
                    <xdr:colOff>228600</xdr:colOff>
                    <xdr:row>0</xdr:row>
                    <xdr:rowOff>19050</xdr:rowOff>
                  </from>
                  <to>
                    <xdr:col>7</xdr:col>
                    <xdr:colOff>657225</xdr:colOff>
                    <xdr:row>0</xdr:row>
                    <xdr:rowOff>276225</xdr:rowOff>
                  </to>
                </anchor>
              </controlPr>
            </control>
          </mc:Choice>
        </mc:AlternateContent>
        <mc:AlternateContent xmlns:mc="http://schemas.openxmlformats.org/markup-compatibility/2006">
          <mc:Choice Requires="x14">
            <control shapeId="58379" r:id="rId11" name="Check Box 11">
              <controlPr defaultSize="0" autoFill="0" autoLine="0" autoPict="0">
                <anchor moveWithCells="1">
                  <from>
                    <xdr:col>14</xdr:col>
                    <xdr:colOff>657225</xdr:colOff>
                    <xdr:row>0</xdr:row>
                    <xdr:rowOff>0</xdr:rowOff>
                  </from>
                  <to>
                    <xdr:col>14</xdr:col>
                    <xdr:colOff>1076325</xdr:colOff>
                    <xdr:row>1</xdr:row>
                    <xdr:rowOff>9525</xdr:rowOff>
                  </to>
                </anchor>
              </controlPr>
            </control>
          </mc:Choice>
        </mc:AlternateContent>
        <mc:AlternateContent xmlns:mc="http://schemas.openxmlformats.org/markup-compatibility/2006">
          <mc:Choice Requires="x14">
            <control shapeId="58380" r:id="rId12" name="Check Box 12">
              <controlPr defaultSize="0" autoFill="0" autoLine="0" autoPict="0">
                <anchor moveWithCells="1">
                  <from>
                    <xdr:col>8</xdr:col>
                    <xdr:colOff>714375</xdr:colOff>
                    <xdr:row>0</xdr:row>
                    <xdr:rowOff>9525</xdr:rowOff>
                  </from>
                  <to>
                    <xdr:col>8</xdr:col>
                    <xdr:colOff>1133475</xdr:colOff>
                    <xdr:row>0</xdr:row>
                    <xdr:rowOff>276225</xdr:rowOff>
                  </to>
                </anchor>
              </controlPr>
            </control>
          </mc:Choice>
        </mc:AlternateContent>
        <mc:AlternateContent xmlns:mc="http://schemas.openxmlformats.org/markup-compatibility/2006">
          <mc:Choice Requires="x14">
            <control shapeId="58381" r:id="rId13" name="Check Box 13">
              <controlPr defaultSize="0" autoFill="0" autoLine="0" autoPict="0">
                <anchor moveWithCells="1">
                  <from>
                    <xdr:col>6</xdr:col>
                    <xdr:colOff>381000</xdr:colOff>
                    <xdr:row>0</xdr:row>
                    <xdr:rowOff>9525</xdr:rowOff>
                  </from>
                  <to>
                    <xdr:col>6</xdr:col>
                    <xdr:colOff>790575</xdr:colOff>
                    <xdr:row>0</xdr:row>
                    <xdr:rowOff>276225</xdr:rowOff>
                  </to>
                </anchor>
              </controlPr>
            </control>
          </mc:Choice>
        </mc:AlternateContent>
        <mc:AlternateContent xmlns:mc="http://schemas.openxmlformats.org/markup-compatibility/2006">
          <mc:Choice Requires="x14">
            <control shapeId="58382" r:id="rId14" name="Check Box 14">
              <controlPr defaultSize="0" autoFill="0" autoLine="0" autoPict="0">
                <anchor moveWithCells="1">
                  <from>
                    <xdr:col>16</xdr:col>
                    <xdr:colOff>657225</xdr:colOff>
                    <xdr:row>0</xdr:row>
                    <xdr:rowOff>0</xdr:rowOff>
                  </from>
                  <to>
                    <xdr:col>16</xdr:col>
                    <xdr:colOff>1076325</xdr:colOff>
                    <xdr:row>1</xdr:row>
                    <xdr:rowOff>9525</xdr:rowOff>
                  </to>
                </anchor>
              </controlPr>
            </control>
          </mc:Choice>
        </mc:AlternateContent>
        <mc:AlternateContent xmlns:mc="http://schemas.openxmlformats.org/markup-compatibility/2006">
          <mc:Choice Requires="x14">
            <control shapeId="58383" r:id="rId15" name="Check Box 15">
              <controlPr defaultSize="0" autoFill="0" autoLine="0" autoPict="0">
                <anchor moveWithCells="1">
                  <from>
                    <xdr:col>11</xdr:col>
                    <xdr:colOff>647700</xdr:colOff>
                    <xdr:row>0</xdr:row>
                    <xdr:rowOff>28575</xdr:rowOff>
                  </from>
                  <to>
                    <xdr:col>11</xdr:col>
                    <xdr:colOff>1057275</xdr:colOff>
                    <xdr:row>0</xdr:row>
                    <xdr:rowOff>276225</xdr:rowOff>
                  </to>
                </anchor>
              </controlPr>
            </control>
          </mc:Choice>
        </mc:AlternateContent>
        <mc:AlternateContent xmlns:mc="http://schemas.openxmlformats.org/markup-compatibility/2006">
          <mc:Choice Requires="x14">
            <control shapeId="58384" r:id="rId16" name="Check Box 16">
              <controlPr defaultSize="0" autoFill="0" autoLine="0" autoPict="0">
                <anchor moveWithCells="1">
                  <from>
                    <xdr:col>15</xdr:col>
                    <xdr:colOff>571500</xdr:colOff>
                    <xdr:row>0</xdr:row>
                    <xdr:rowOff>9525</xdr:rowOff>
                  </from>
                  <to>
                    <xdr:col>15</xdr:col>
                    <xdr:colOff>981075</xdr:colOff>
                    <xdr:row>0</xdr:row>
                    <xdr:rowOff>276225</xdr:rowOff>
                  </to>
                </anchor>
              </controlPr>
            </control>
          </mc:Choice>
        </mc:AlternateContent>
        <mc:AlternateContent xmlns:mc="http://schemas.openxmlformats.org/markup-compatibility/2006">
          <mc:Choice Requires="x14">
            <control shapeId="58385" r:id="rId17" name="Check Box 17">
              <controlPr defaultSize="0" autoFill="0" autoLine="0" autoPict="0">
                <anchor moveWithCells="1">
                  <from>
                    <xdr:col>12</xdr:col>
                    <xdr:colOff>657225</xdr:colOff>
                    <xdr:row>0</xdr:row>
                    <xdr:rowOff>0</xdr:rowOff>
                  </from>
                  <to>
                    <xdr:col>12</xdr:col>
                    <xdr:colOff>1076325</xdr:colOff>
                    <xdr:row>1</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66" id="{8B6D3B6F-39A7-4437-BBAA-FBAA42F37255}">
            <xm:f>$A5&gt;MAX('計算用(別紙2-2)概要'!#REF!)</xm:f>
            <x14:dxf>
              <font>
                <color theme="0"/>
              </font>
              <border>
                <left/>
                <right/>
                <bottom/>
                <vertical/>
                <horizontal/>
              </border>
            </x14:dxf>
          </x14:cfRule>
          <xm:sqref>F7:Q7 E5 O5:Q6 O8:Q8 E8 F9:Q30</xm:sqref>
        </x14:conditionalFormatting>
        <x14:conditionalFormatting xmlns:xm="http://schemas.microsoft.com/office/excel/2006/main">
          <x14:cfRule type="expression" priority="149" id="{C05E8094-2457-4176-BEBB-61DC9ED95721}">
            <xm:f>$A32&gt;MAX('計算用(別紙2-2)概要'!#REF!)</xm:f>
            <x14:dxf>
              <font>
                <color theme="0"/>
              </font>
              <border>
                <left/>
                <right/>
                <bottom/>
                <vertical/>
                <horizontal/>
              </border>
            </x14:dxf>
          </x14:cfRule>
          <xm:sqref>F34:Q34 E32 O33:Q33 O35:Q35 E35 F36:Q36 F37:N37 P37:Q37</xm:sqref>
        </x14:conditionalFormatting>
        <x14:conditionalFormatting xmlns:xm="http://schemas.microsoft.com/office/excel/2006/main">
          <x14:cfRule type="expression" priority="147" id="{E7D69D34-4E26-4972-BC83-CAB24D6D440E}">
            <xm:f>$A59&gt;MAX('計算用(別紙2-2)概要'!#REF!)</xm:f>
            <x14:dxf>
              <font>
                <color theme="0"/>
              </font>
              <border>
                <left/>
                <right/>
                <bottom/>
                <vertical/>
                <horizontal/>
              </border>
            </x14:dxf>
          </x14:cfRule>
          <xm:sqref>F61:Q61 E59 O60:Q60 O62:Q62 E62 F63:Q63 F64:N64 P64:Q64</xm:sqref>
        </x14:conditionalFormatting>
        <x14:conditionalFormatting xmlns:xm="http://schemas.microsoft.com/office/excel/2006/main">
          <x14:cfRule type="expression" priority="145" id="{17F22924-54E3-4D25-AC73-E2627D8B3516}">
            <xm:f>$A86&gt;MAX('計算用(別紙2-2)概要'!#REF!)</xm:f>
            <x14:dxf>
              <font>
                <color theme="0"/>
              </font>
              <border>
                <left/>
                <right/>
                <bottom/>
                <vertical/>
                <horizontal/>
              </border>
            </x14:dxf>
          </x14:cfRule>
          <xm:sqref>F88:Q88 E86 O87:Q87 O89:Q89 E89 F90:Q90 F91:N91 P91:Q91</xm:sqref>
        </x14:conditionalFormatting>
        <x14:conditionalFormatting xmlns:xm="http://schemas.microsoft.com/office/excel/2006/main">
          <x14:cfRule type="expression" priority="143" id="{6F0CFAA9-F62B-4F91-8596-E71C5C1FADA7}">
            <xm:f>$A113&gt;MAX('計算用(別紙2-2)概要'!#REF!)</xm:f>
            <x14:dxf>
              <font>
                <color theme="0"/>
              </font>
              <border>
                <left/>
                <right/>
                <bottom/>
                <vertical/>
                <horizontal/>
              </border>
            </x14:dxf>
          </x14:cfRule>
          <xm:sqref>F115:Q115 E113 O114:Q114 O116:Q116 E116 F117:Q117 F118:N118 P118:Q118</xm:sqref>
        </x14:conditionalFormatting>
        <x14:conditionalFormatting xmlns:xm="http://schemas.microsoft.com/office/excel/2006/main">
          <x14:cfRule type="expression" priority="141" id="{4472E750-6D21-4D80-98B2-B30331686438}">
            <xm:f>$A140&gt;MAX('計算用(別紙2-2)概要'!#REF!)</xm:f>
            <x14:dxf>
              <font>
                <color theme="0"/>
              </font>
              <border>
                <left/>
                <right/>
                <bottom/>
                <vertical/>
                <horizontal/>
              </border>
            </x14:dxf>
          </x14:cfRule>
          <xm:sqref>F142:Q142 E140 O141:Q141 O143:Q143 E143 F144:Q144 F145:N145 P145:Q145</xm:sqref>
        </x14:conditionalFormatting>
        <x14:conditionalFormatting xmlns:xm="http://schemas.microsoft.com/office/excel/2006/main">
          <x14:cfRule type="expression" priority="139" id="{7B099895-A344-4DED-AB26-728F63926260}">
            <xm:f>$A167&gt;MAX('計算用(別紙2-2)概要'!#REF!)</xm:f>
            <x14:dxf>
              <font>
                <color theme="0"/>
              </font>
              <border>
                <left/>
                <right/>
                <bottom/>
                <vertical/>
                <horizontal/>
              </border>
            </x14:dxf>
          </x14:cfRule>
          <xm:sqref>F169:Q169 E167 O168:Q168 O170:Q170 E170 F171:Q171 F172:N172 P172:Q172</xm:sqref>
        </x14:conditionalFormatting>
        <x14:conditionalFormatting xmlns:xm="http://schemas.microsoft.com/office/excel/2006/main">
          <x14:cfRule type="expression" priority="137" id="{76A1BC2A-5C0E-4078-8395-4DCA38877FEE}">
            <xm:f>$A194&gt;MAX('計算用(別紙2-2)概要'!#REF!)</xm:f>
            <x14:dxf>
              <font>
                <color theme="0"/>
              </font>
              <border>
                <left/>
                <right/>
                <bottom/>
                <vertical/>
                <horizontal/>
              </border>
            </x14:dxf>
          </x14:cfRule>
          <xm:sqref>F196:Q196 E194 O195:Q195 O197:Q197 E197 F198:Q198 F199:N199 P199:Q199</xm:sqref>
        </x14:conditionalFormatting>
        <x14:conditionalFormatting xmlns:xm="http://schemas.microsoft.com/office/excel/2006/main">
          <x14:cfRule type="expression" priority="135" id="{02926F8A-D7F4-4FAB-9317-08CC96E35852}">
            <xm:f>$A221&gt;MAX('計算用(別紙2-2)概要'!#REF!)</xm:f>
            <x14:dxf>
              <font>
                <color theme="0"/>
              </font>
              <border>
                <left/>
                <right/>
                <bottom/>
                <vertical/>
                <horizontal/>
              </border>
            </x14:dxf>
          </x14:cfRule>
          <xm:sqref>F223:Q223 E221 O222:Q222 O224:Q224 E224 F225:Q225 F226:N226 P226:Q226</xm:sqref>
        </x14:conditionalFormatting>
        <x14:conditionalFormatting xmlns:xm="http://schemas.microsoft.com/office/excel/2006/main">
          <x14:cfRule type="expression" priority="133" id="{FAC25EAE-3009-4ACF-AEBB-8C327B354152}">
            <xm:f>$A248&gt;MAX('計算用(別紙2-2)概要'!#REF!)</xm:f>
            <x14:dxf>
              <font>
                <color theme="0"/>
              </font>
              <border>
                <left/>
                <right/>
                <bottom/>
                <vertical/>
                <horizontal/>
              </border>
            </x14:dxf>
          </x14:cfRule>
          <xm:sqref>F250:Q250 E248 O249:Q249 O251:Q251 E251 F252:Q252 F253:N253 P253:Q253</xm:sqref>
        </x14:conditionalFormatting>
        <x14:conditionalFormatting xmlns:xm="http://schemas.microsoft.com/office/excel/2006/main">
          <x14:cfRule type="expression" priority="131" id="{9FD854A7-49AC-4580-B733-41CA4AA5E245}">
            <xm:f>$A275&gt;MAX('計算用(別紙2-2)概要'!#REF!)</xm:f>
            <x14:dxf>
              <font>
                <color theme="0"/>
              </font>
              <border>
                <left/>
                <right/>
                <bottom/>
                <vertical/>
                <horizontal/>
              </border>
            </x14:dxf>
          </x14:cfRule>
          <xm:sqref>F277:Q277 E275 O276:Q276 O278:Q278 E278 F279:Q279 F280:N280 P280:Q280</xm:sqref>
        </x14:conditionalFormatting>
        <x14:conditionalFormatting xmlns:xm="http://schemas.microsoft.com/office/excel/2006/main">
          <x14:cfRule type="expression" priority="129" id="{81F96DA0-508E-4EFD-A887-6637E2C45E45}">
            <xm:f>$A302&gt;MAX('計算用(別紙2-2)概要'!#REF!)</xm:f>
            <x14:dxf>
              <font>
                <color theme="0"/>
              </font>
              <border>
                <left/>
                <right/>
                <bottom/>
                <vertical/>
                <horizontal/>
              </border>
            </x14:dxf>
          </x14:cfRule>
          <xm:sqref>F304:Q304 E302 O303:Q303 O305:Q305 E305 F306:Q306 F307:N307 P307:Q307</xm:sqref>
        </x14:conditionalFormatting>
        <x14:conditionalFormatting xmlns:xm="http://schemas.microsoft.com/office/excel/2006/main">
          <x14:cfRule type="expression" priority="127" id="{1A985221-FCF3-4745-99DA-D6D7CF35394B}">
            <xm:f>$A329&gt;MAX('計算用(別紙2-2)概要'!#REF!)</xm:f>
            <x14:dxf>
              <font>
                <color theme="0"/>
              </font>
              <border>
                <left/>
                <right/>
                <bottom/>
                <vertical/>
                <horizontal/>
              </border>
            </x14:dxf>
          </x14:cfRule>
          <xm:sqref>F331:Q331 E329 O330:Q330 O332:Q332 E332 F333:Q333 F334:N334 P334:Q334</xm:sqref>
        </x14:conditionalFormatting>
        <x14:conditionalFormatting xmlns:xm="http://schemas.microsoft.com/office/excel/2006/main">
          <x14:cfRule type="expression" priority="125" id="{92E0FF7F-967B-49AA-87DF-32012747574F}">
            <xm:f>$A356&gt;MAX('計算用(別紙2-2)概要'!#REF!)</xm:f>
            <x14:dxf>
              <font>
                <color theme="0"/>
              </font>
              <border>
                <left/>
                <right/>
                <bottom/>
                <vertical/>
                <horizontal/>
              </border>
            </x14:dxf>
          </x14:cfRule>
          <xm:sqref>F358:Q358 E356 O357:Q357 O359:Q359 E359 F360:Q360 F361:N361 P361:Q361</xm:sqref>
        </x14:conditionalFormatting>
        <x14:conditionalFormatting xmlns:xm="http://schemas.microsoft.com/office/excel/2006/main">
          <x14:cfRule type="expression" priority="120" id="{5466F349-273F-4EE5-B523-C237D1D1BEEA}">
            <xm:f>$A38&gt;MAX('計算用(別紙2-2)概要'!#REF!)</xm:f>
            <x14:dxf>
              <font>
                <color theme="0"/>
              </font>
              <border>
                <left/>
                <right/>
                <bottom/>
                <vertical/>
                <horizontal/>
              </border>
            </x14:dxf>
          </x14:cfRule>
          <xm:sqref>F38:F57</xm:sqref>
        </x14:conditionalFormatting>
        <x14:conditionalFormatting xmlns:xm="http://schemas.microsoft.com/office/excel/2006/main">
          <x14:cfRule type="expression" priority="118" id="{2B2617FB-D035-415C-8F13-80C58ABB234E}">
            <xm:f>$A65&gt;MAX('計算用(別紙2-2)概要'!#REF!)</xm:f>
            <x14:dxf>
              <font>
                <color theme="0"/>
              </font>
              <border>
                <left/>
                <right/>
                <bottom/>
                <vertical/>
                <horizontal/>
              </border>
            </x14:dxf>
          </x14:cfRule>
          <xm:sqref>F65:F84</xm:sqref>
        </x14:conditionalFormatting>
        <x14:conditionalFormatting xmlns:xm="http://schemas.microsoft.com/office/excel/2006/main">
          <x14:cfRule type="expression" priority="116" id="{AA7C1A53-1AA8-45D4-AA4B-B9E50242A86D}">
            <xm:f>$A92&gt;MAX('計算用(別紙2-2)概要'!#REF!)</xm:f>
            <x14:dxf>
              <font>
                <color theme="0"/>
              </font>
              <border>
                <left/>
                <right/>
                <bottom/>
                <vertical/>
                <horizontal/>
              </border>
            </x14:dxf>
          </x14:cfRule>
          <xm:sqref>F92:F111</xm:sqref>
        </x14:conditionalFormatting>
        <x14:conditionalFormatting xmlns:xm="http://schemas.microsoft.com/office/excel/2006/main">
          <x14:cfRule type="expression" priority="114" id="{7B0AD860-8C7A-49D5-AED7-6875F4472600}">
            <xm:f>$A119&gt;MAX('計算用(別紙2-2)概要'!#REF!)</xm:f>
            <x14:dxf>
              <font>
                <color theme="0"/>
              </font>
              <border>
                <left/>
                <right/>
                <bottom/>
                <vertical/>
                <horizontal/>
              </border>
            </x14:dxf>
          </x14:cfRule>
          <xm:sqref>F119:F138</xm:sqref>
        </x14:conditionalFormatting>
        <x14:conditionalFormatting xmlns:xm="http://schemas.microsoft.com/office/excel/2006/main">
          <x14:cfRule type="expression" priority="112" id="{C45E4DB1-2591-4516-9738-D8A1F452D17F}">
            <xm:f>$A146&gt;MAX('計算用(別紙2-2)概要'!#REF!)</xm:f>
            <x14:dxf>
              <font>
                <color theme="0"/>
              </font>
              <border>
                <left/>
                <right/>
                <bottom/>
                <vertical/>
                <horizontal/>
              </border>
            </x14:dxf>
          </x14:cfRule>
          <xm:sqref>F146:F165</xm:sqref>
        </x14:conditionalFormatting>
        <x14:conditionalFormatting xmlns:xm="http://schemas.microsoft.com/office/excel/2006/main">
          <x14:cfRule type="expression" priority="110" id="{FF8D27B1-4293-4C41-823E-8876257AAA65}">
            <xm:f>$A173&gt;MAX('計算用(別紙2-2)概要'!#REF!)</xm:f>
            <x14:dxf>
              <font>
                <color theme="0"/>
              </font>
              <border>
                <left/>
                <right/>
                <bottom/>
                <vertical/>
                <horizontal/>
              </border>
            </x14:dxf>
          </x14:cfRule>
          <xm:sqref>F173:F192</xm:sqref>
        </x14:conditionalFormatting>
        <x14:conditionalFormatting xmlns:xm="http://schemas.microsoft.com/office/excel/2006/main">
          <x14:cfRule type="expression" priority="108" id="{7AD0DCF2-15D9-4028-BB08-AAF2B80D2D95}">
            <xm:f>$A200&gt;MAX('計算用(別紙2-2)概要'!#REF!)</xm:f>
            <x14:dxf>
              <font>
                <color theme="0"/>
              </font>
              <border>
                <left/>
                <right/>
                <bottom/>
                <vertical/>
                <horizontal/>
              </border>
            </x14:dxf>
          </x14:cfRule>
          <xm:sqref>F200:F219</xm:sqref>
        </x14:conditionalFormatting>
        <x14:conditionalFormatting xmlns:xm="http://schemas.microsoft.com/office/excel/2006/main">
          <x14:cfRule type="expression" priority="106" id="{9155EFD4-2E6D-4D44-AAA6-AB702960140A}">
            <xm:f>$A227&gt;MAX('計算用(別紙2-2)概要'!#REF!)</xm:f>
            <x14:dxf>
              <font>
                <color theme="0"/>
              </font>
              <border>
                <left/>
                <right/>
                <bottom/>
                <vertical/>
                <horizontal/>
              </border>
            </x14:dxf>
          </x14:cfRule>
          <xm:sqref>F227:F246</xm:sqref>
        </x14:conditionalFormatting>
        <x14:conditionalFormatting xmlns:xm="http://schemas.microsoft.com/office/excel/2006/main">
          <x14:cfRule type="expression" priority="104" id="{9CA7AD3E-4C0A-4C08-8E1F-709A3241602B}">
            <xm:f>$A254&gt;MAX('計算用(別紙2-2)概要'!#REF!)</xm:f>
            <x14:dxf>
              <font>
                <color theme="0"/>
              </font>
              <border>
                <left/>
                <right/>
                <bottom/>
                <vertical/>
                <horizontal/>
              </border>
            </x14:dxf>
          </x14:cfRule>
          <xm:sqref>F254:F273</xm:sqref>
        </x14:conditionalFormatting>
        <x14:conditionalFormatting xmlns:xm="http://schemas.microsoft.com/office/excel/2006/main">
          <x14:cfRule type="expression" priority="102" id="{B92D71DF-67AB-453F-A076-0B6F02D760A7}">
            <xm:f>$A281&gt;MAX('計算用(別紙2-2)概要'!#REF!)</xm:f>
            <x14:dxf>
              <font>
                <color theme="0"/>
              </font>
              <border>
                <left/>
                <right/>
                <bottom/>
                <vertical/>
                <horizontal/>
              </border>
            </x14:dxf>
          </x14:cfRule>
          <xm:sqref>F281:F300</xm:sqref>
        </x14:conditionalFormatting>
        <x14:conditionalFormatting xmlns:xm="http://schemas.microsoft.com/office/excel/2006/main">
          <x14:cfRule type="expression" priority="100" id="{E0C58EE1-4A32-4D27-BB0F-19E6C387CE4E}">
            <xm:f>$A308&gt;MAX('計算用(別紙2-2)概要'!#REF!)</xm:f>
            <x14:dxf>
              <font>
                <color theme="0"/>
              </font>
              <border>
                <left/>
                <right/>
                <bottom/>
                <vertical/>
                <horizontal/>
              </border>
            </x14:dxf>
          </x14:cfRule>
          <xm:sqref>F308:F327</xm:sqref>
        </x14:conditionalFormatting>
        <x14:conditionalFormatting xmlns:xm="http://schemas.microsoft.com/office/excel/2006/main">
          <x14:cfRule type="expression" priority="98" id="{28C33DA1-426A-406E-A6FC-65B1999A5549}">
            <xm:f>$A335&gt;MAX('計算用(別紙2-2)概要'!#REF!)</xm:f>
            <x14:dxf>
              <font>
                <color theme="0"/>
              </font>
              <border>
                <left/>
                <right/>
                <bottom/>
                <vertical/>
                <horizontal/>
              </border>
            </x14:dxf>
          </x14:cfRule>
          <xm:sqref>F335:F354</xm:sqref>
        </x14:conditionalFormatting>
        <x14:conditionalFormatting xmlns:xm="http://schemas.microsoft.com/office/excel/2006/main">
          <x14:cfRule type="expression" priority="96" id="{B03B6DBE-3A1E-44F6-8881-E3EC9E550578}">
            <xm:f>$A362&gt;MAX('計算用(別紙2-2)概要'!#REF!)</xm:f>
            <x14:dxf>
              <font>
                <color theme="0"/>
              </font>
              <border>
                <left/>
                <right/>
                <bottom/>
                <vertical/>
                <horizontal/>
              </border>
            </x14:dxf>
          </x14:cfRule>
          <xm:sqref>F362:F381</xm:sqref>
        </x14:conditionalFormatting>
        <x14:conditionalFormatting xmlns:xm="http://schemas.microsoft.com/office/excel/2006/main">
          <x14:cfRule type="expression" priority="94" id="{90A8300C-EA87-4429-BACD-E6663F6E9A1E}">
            <xm:f>$A37&gt;MAX('計算用(別紙2-2)概要'!#REF!)</xm:f>
            <x14:dxf>
              <font>
                <color theme="0"/>
              </font>
              <border>
                <left/>
                <right/>
                <bottom/>
                <vertical/>
                <horizontal/>
              </border>
            </x14:dxf>
          </x14:cfRule>
          <xm:sqref>O37</xm:sqref>
        </x14:conditionalFormatting>
        <x14:conditionalFormatting xmlns:xm="http://schemas.microsoft.com/office/excel/2006/main">
          <x14:cfRule type="expression" priority="92" id="{069B5404-75B8-4DD3-A514-5DADA67448C9}">
            <xm:f>$A64&gt;MAX('計算用(別紙2-2)概要'!#REF!)</xm:f>
            <x14:dxf>
              <font>
                <color theme="0"/>
              </font>
              <border>
                <left/>
                <right/>
                <bottom/>
                <vertical/>
                <horizontal/>
              </border>
            </x14:dxf>
          </x14:cfRule>
          <xm:sqref>O64</xm:sqref>
        </x14:conditionalFormatting>
        <x14:conditionalFormatting xmlns:xm="http://schemas.microsoft.com/office/excel/2006/main">
          <x14:cfRule type="expression" priority="90" id="{5786E1DE-2C42-47A5-84F8-8AF8AB483FF3}">
            <xm:f>$A91&gt;MAX('計算用(別紙2-2)概要'!#REF!)</xm:f>
            <x14:dxf>
              <font>
                <color theme="0"/>
              </font>
              <border>
                <left/>
                <right/>
                <bottom/>
                <vertical/>
                <horizontal/>
              </border>
            </x14:dxf>
          </x14:cfRule>
          <xm:sqref>O91</xm:sqref>
        </x14:conditionalFormatting>
        <x14:conditionalFormatting xmlns:xm="http://schemas.microsoft.com/office/excel/2006/main">
          <x14:cfRule type="expression" priority="88" id="{86A798D7-35B4-440A-A07F-9DA5860EA787}">
            <xm:f>$A118&gt;MAX('計算用(別紙2-2)概要'!#REF!)</xm:f>
            <x14:dxf>
              <font>
                <color theme="0"/>
              </font>
              <border>
                <left/>
                <right/>
                <bottom/>
                <vertical/>
                <horizontal/>
              </border>
            </x14:dxf>
          </x14:cfRule>
          <xm:sqref>O118</xm:sqref>
        </x14:conditionalFormatting>
        <x14:conditionalFormatting xmlns:xm="http://schemas.microsoft.com/office/excel/2006/main">
          <x14:cfRule type="expression" priority="86" id="{2DC0B0BC-5187-487B-86B6-A9909994A3B6}">
            <xm:f>$A145&gt;MAX('計算用(別紙2-2)概要'!#REF!)</xm:f>
            <x14:dxf>
              <font>
                <color theme="0"/>
              </font>
              <border>
                <left/>
                <right/>
                <bottom/>
                <vertical/>
                <horizontal/>
              </border>
            </x14:dxf>
          </x14:cfRule>
          <xm:sqref>O145</xm:sqref>
        </x14:conditionalFormatting>
        <x14:conditionalFormatting xmlns:xm="http://schemas.microsoft.com/office/excel/2006/main">
          <x14:cfRule type="expression" priority="84" id="{A9310EE6-6E14-4A34-8428-920A8CD5F636}">
            <xm:f>$A172&gt;MAX('計算用(別紙2-2)概要'!#REF!)</xm:f>
            <x14:dxf>
              <font>
                <color theme="0"/>
              </font>
              <border>
                <left/>
                <right/>
                <bottom/>
                <vertical/>
                <horizontal/>
              </border>
            </x14:dxf>
          </x14:cfRule>
          <xm:sqref>O172</xm:sqref>
        </x14:conditionalFormatting>
        <x14:conditionalFormatting xmlns:xm="http://schemas.microsoft.com/office/excel/2006/main">
          <x14:cfRule type="expression" priority="82" id="{16C38639-B5DF-499F-8B96-BC68C3297815}">
            <xm:f>$A199&gt;MAX('計算用(別紙2-2)概要'!#REF!)</xm:f>
            <x14:dxf>
              <font>
                <color theme="0"/>
              </font>
              <border>
                <left/>
                <right/>
                <bottom/>
                <vertical/>
                <horizontal/>
              </border>
            </x14:dxf>
          </x14:cfRule>
          <xm:sqref>O199</xm:sqref>
        </x14:conditionalFormatting>
        <x14:conditionalFormatting xmlns:xm="http://schemas.microsoft.com/office/excel/2006/main">
          <x14:cfRule type="expression" priority="80" id="{FC39A100-C98F-4CE4-AC0E-74D33ACA967C}">
            <xm:f>$A226&gt;MAX('計算用(別紙2-2)概要'!#REF!)</xm:f>
            <x14:dxf>
              <font>
                <color theme="0"/>
              </font>
              <border>
                <left/>
                <right/>
                <bottom/>
                <vertical/>
                <horizontal/>
              </border>
            </x14:dxf>
          </x14:cfRule>
          <xm:sqref>O226</xm:sqref>
        </x14:conditionalFormatting>
        <x14:conditionalFormatting xmlns:xm="http://schemas.microsoft.com/office/excel/2006/main">
          <x14:cfRule type="expression" priority="78" id="{CD27022F-4D3E-4786-B003-B9B02E2A363D}">
            <xm:f>$A253&gt;MAX('計算用(別紙2-2)概要'!#REF!)</xm:f>
            <x14:dxf>
              <font>
                <color theme="0"/>
              </font>
              <border>
                <left/>
                <right/>
                <bottom/>
                <vertical/>
                <horizontal/>
              </border>
            </x14:dxf>
          </x14:cfRule>
          <xm:sqref>O253</xm:sqref>
        </x14:conditionalFormatting>
        <x14:conditionalFormatting xmlns:xm="http://schemas.microsoft.com/office/excel/2006/main">
          <x14:cfRule type="expression" priority="76" id="{70986161-15F8-4327-A490-5DC7765C1DD3}">
            <xm:f>$A280&gt;MAX('計算用(別紙2-2)概要'!#REF!)</xm:f>
            <x14:dxf>
              <font>
                <color theme="0"/>
              </font>
              <border>
                <left/>
                <right/>
                <bottom/>
                <vertical/>
                <horizontal/>
              </border>
            </x14:dxf>
          </x14:cfRule>
          <xm:sqref>O280</xm:sqref>
        </x14:conditionalFormatting>
        <x14:conditionalFormatting xmlns:xm="http://schemas.microsoft.com/office/excel/2006/main">
          <x14:cfRule type="expression" priority="74" id="{B0CED1D7-8354-4125-8195-1886469FD272}">
            <xm:f>$A307&gt;MAX('計算用(別紙2-2)概要'!#REF!)</xm:f>
            <x14:dxf>
              <font>
                <color theme="0"/>
              </font>
              <border>
                <left/>
                <right/>
                <bottom/>
                <vertical/>
                <horizontal/>
              </border>
            </x14:dxf>
          </x14:cfRule>
          <xm:sqref>O307</xm:sqref>
        </x14:conditionalFormatting>
        <x14:conditionalFormatting xmlns:xm="http://schemas.microsoft.com/office/excel/2006/main">
          <x14:cfRule type="expression" priority="72" id="{FD47A8FA-8935-4B08-B600-6F009F4ACED4}">
            <xm:f>$A334&gt;MAX('計算用(別紙2-2)概要'!#REF!)</xm:f>
            <x14:dxf>
              <font>
                <color theme="0"/>
              </font>
              <border>
                <left/>
                <right/>
                <bottom/>
                <vertical/>
                <horizontal/>
              </border>
            </x14:dxf>
          </x14:cfRule>
          <xm:sqref>O334</xm:sqref>
        </x14:conditionalFormatting>
        <x14:conditionalFormatting xmlns:xm="http://schemas.microsoft.com/office/excel/2006/main">
          <x14:cfRule type="expression" priority="70" id="{3248993C-CB2B-44FB-8029-18F7E21C3DBB}">
            <xm:f>$A361&gt;MAX('計算用(別紙2-2)概要'!#REF!)</xm:f>
            <x14:dxf>
              <font>
                <color theme="0"/>
              </font>
              <border>
                <left/>
                <right/>
                <bottom/>
                <vertical/>
                <horizontal/>
              </border>
            </x14:dxf>
          </x14:cfRule>
          <xm:sqref>O361</xm:sqref>
        </x14:conditionalFormatting>
        <x14:conditionalFormatting xmlns:xm="http://schemas.microsoft.com/office/excel/2006/main">
          <x14:cfRule type="expression" priority="68" id="{4C335150-CB7A-41B6-B422-D9224026C485}">
            <xm:f>$A32&gt;MAX('計算用(別紙2-2)概要'!#REF!)</xm:f>
            <x14:dxf>
              <font>
                <color theme="0"/>
              </font>
              <border>
                <left/>
                <right/>
                <bottom/>
                <vertical/>
                <horizontal/>
              </border>
            </x14:dxf>
          </x14:cfRule>
          <xm:sqref>O32:Q32</xm:sqref>
        </x14:conditionalFormatting>
        <x14:conditionalFormatting xmlns:xm="http://schemas.microsoft.com/office/excel/2006/main">
          <x14:cfRule type="expression" priority="66" id="{849988F6-D09A-48CA-9052-C032D4836712}">
            <xm:f>$A59&gt;MAX('計算用(別紙2-2)概要'!#REF!)</xm:f>
            <x14:dxf>
              <font>
                <color theme="0"/>
              </font>
              <border>
                <left/>
                <right/>
                <bottom/>
                <vertical/>
                <horizontal/>
              </border>
            </x14:dxf>
          </x14:cfRule>
          <xm:sqref>O59:Q59</xm:sqref>
        </x14:conditionalFormatting>
        <x14:conditionalFormatting xmlns:xm="http://schemas.microsoft.com/office/excel/2006/main">
          <x14:cfRule type="expression" priority="64" id="{3B1C0B3D-CB14-4ABE-B011-C50E5BD6E2B5}">
            <xm:f>$A86&gt;MAX('計算用(別紙2-2)概要'!#REF!)</xm:f>
            <x14:dxf>
              <font>
                <color theme="0"/>
              </font>
              <border>
                <left/>
                <right/>
                <bottom/>
                <vertical/>
                <horizontal/>
              </border>
            </x14:dxf>
          </x14:cfRule>
          <xm:sqref>O86:Q86</xm:sqref>
        </x14:conditionalFormatting>
        <x14:conditionalFormatting xmlns:xm="http://schemas.microsoft.com/office/excel/2006/main">
          <x14:cfRule type="expression" priority="62" id="{CF257552-B9A2-4E1F-8F52-2CB965B7599D}">
            <xm:f>$A113&gt;MAX('計算用(別紙2-2)概要'!#REF!)</xm:f>
            <x14:dxf>
              <font>
                <color theme="0"/>
              </font>
              <border>
                <left/>
                <right/>
                <bottom/>
                <vertical/>
                <horizontal/>
              </border>
            </x14:dxf>
          </x14:cfRule>
          <xm:sqref>O113:Q113</xm:sqref>
        </x14:conditionalFormatting>
        <x14:conditionalFormatting xmlns:xm="http://schemas.microsoft.com/office/excel/2006/main">
          <x14:cfRule type="expression" priority="60" id="{2B85F039-B73F-40B6-ACBC-28195EEE8DE1}">
            <xm:f>$A140&gt;MAX('計算用(別紙2-2)概要'!#REF!)</xm:f>
            <x14:dxf>
              <font>
                <color theme="0"/>
              </font>
              <border>
                <left/>
                <right/>
                <bottom/>
                <vertical/>
                <horizontal/>
              </border>
            </x14:dxf>
          </x14:cfRule>
          <xm:sqref>O140:Q140</xm:sqref>
        </x14:conditionalFormatting>
        <x14:conditionalFormatting xmlns:xm="http://schemas.microsoft.com/office/excel/2006/main">
          <x14:cfRule type="expression" priority="58" id="{B004AAF1-C849-4062-8CF9-BFC2B6D26F5F}">
            <xm:f>$A167&gt;MAX('計算用(別紙2-2)概要'!#REF!)</xm:f>
            <x14:dxf>
              <font>
                <color theme="0"/>
              </font>
              <border>
                <left/>
                <right/>
                <bottom/>
                <vertical/>
                <horizontal/>
              </border>
            </x14:dxf>
          </x14:cfRule>
          <xm:sqref>O167:Q167</xm:sqref>
        </x14:conditionalFormatting>
        <x14:conditionalFormatting xmlns:xm="http://schemas.microsoft.com/office/excel/2006/main">
          <x14:cfRule type="expression" priority="56" id="{25B8BE08-08AD-46FA-8F37-2951B0A48EBC}">
            <xm:f>$A194&gt;MAX('計算用(別紙2-2)概要'!#REF!)</xm:f>
            <x14:dxf>
              <font>
                <color theme="0"/>
              </font>
              <border>
                <left/>
                <right/>
                <bottom/>
                <vertical/>
                <horizontal/>
              </border>
            </x14:dxf>
          </x14:cfRule>
          <xm:sqref>O194:Q194</xm:sqref>
        </x14:conditionalFormatting>
        <x14:conditionalFormatting xmlns:xm="http://schemas.microsoft.com/office/excel/2006/main">
          <x14:cfRule type="expression" priority="54" id="{973CCCFF-81F8-42B8-9E5A-3F6A2C58144C}">
            <xm:f>$A221&gt;MAX('計算用(別紙2-2)概要'!#REF!)</xm:f>
            <x14:dxf>
              <font>
                <color theme="0"/>
              </font>
              <border>
                <left/>
                <right/>
                <bottom/>
                <vertical/>
                <horizontal/>
              </border>
            </x14:dxf>
          </x14:cfRule>
          <xm:sqref>O221:Q221</xm:sqref>
        </x14:conditionalFormatting>
        <x14:conditionalFormatting xmlns:xm="http://schemas.microsoft.com/office/excel/2006/main">
          <x14:cfRule type="expression" priority="52" id="{DD00262F-0589-4D4D-BCC4-ED8CD284C3FC}">
            <xm:f>$A248&gt;MAX('計算用(別紙2-2)概要'!#REF!)</xm:f>
            <x14:dxf>
              <font>
                <color theme="0"/>
              </font>
              <border>
                <left/>
                <right/>
                <bottom/>
                <vertical/>
                <horizontal/>
              </border>
            </x14:dxf>
          </x14:cfRule>
          <xm:sqref>O248:Q248</xm:sqref>
        </x14:conditionalFormatting>
        <x14:conditionalFormatting xmlns:xm="http://schemas.microsoft.com/office/excel/2006/main">
          <x14:cfRule type="expression" priority="50" id="{F8EBD3B9-F4BE-449D-A266-0072763B8D79}">
            <xm:f>$A275&gt;MAX('計算用(別紙2-2)概要'!#REF!)</xm:f>
            <x14:dxf>
              <font>
                <color theme="0"/>
              </font>
              <border>
                <left/>
                <right/>
                <bottom/>
                <vertical/>
                <horizontal/>
              </border>
            </x14:dxf>
          </x14:cfRule>
          <xm:sqref>O275:Q275</xm:sqref>
        </x14:conditionalFormatting>
        <x14:conditionalFormatting xmlns:xm="http://schemas.microsoft.com/office/excel/2006/main">
          <x14:cfRule type="expression" priority="48" id="{B81F1336-C7DA-43A5-A623-558485A44B40}">
            <xm:f>$A302&gt;MAX('計算用(別紙2-2)概要'!#REF!)</xm:f>
            <x14:dxf>
              <font>
                <color theme="0"/>
              </font>
              <border>
                <left/>
                <right/>
                <bottom/>
                <vertical/>
                <horizontal/>
              </border>
            </x14:dxf>
          </x14:cfRule>
          <xm:sqref>O302:Q302</xm:sqref>
        </x14:conditionalFormatting>
        <x14:conditionalFormatting xmlns:xm="http://schemas.microsoft.com/office/excel/2006/main">
          <x14:cfRule type="expression" priority="46" id="{56CF38A1-B16E-4AF1-B46A-D42289C8BEBA}">
            <xm:f>$A329&gt;MAX('計算用(別紙2-2)概要'!#REF!)</xm:f>
            <x14:dxf>
              <font>
                <color theme="0"/>
              </font>
              <border>
                <left/>
                <right/>
                <bottom/>
                <vertical/>
                <horizontal/>
              </border>
            </x14:dxf>
          </x14:cfRule>
          <xm:sqref>O329:Q329</xm:sqref>
        </x14:conditionalFormatting>
        <x14:conditionalFormatting xmlns:xm="http://schemas.microsoft.com/office/excel/2006/main">
          <x14:cfRule type="expression" priority="44" id="{25E88C02-3E4D-4B9B-9A0C-1FF9970E6FCD}">
            <xm:f>$A356&gt;MAX('計算用(別紙2-2)概要'!#REF!)</xm:f>
            <x14:dxf>
              <font>
                <color theme="0"/>
              </font>
              <border>
                <left/>
                <right/>
                <bottom/>
                <vertical/>
                <horizontal/>
              </border>
            </x14:dxf>
          </x14:cfRule>
          <xm:sqref>O356:Q356</xm:sqref>
        </x14:conditionalFormatting>
        <x14:conditionalFormatting xmlns:xm="http://schemas.microsoft.com/office/excel/2006/main">
          <x14:cfRule type="expression" priority="42" id="{FA4EE97D-733F-4A6F-86CA-753C4EA1C2E2}">
            <xm:f>$A38&gt;MAX('計算用(別紙2-2)概要'!#REF!)</xm:f>
            <x14:dxf>
              <font>
                <color theme="0"/>
              </font>
              <border>
                <left/>
                <right/>
                <bottom/>
                <vertical/>
                <horizontal/>
              </border>
            </x14:dxf>
          </x14:cfRule>
          <xm:sqref>G38:Q57</xm:sqref>
        </x14:conditionalFormatting>
        <x14:conditionalFormatting xmlns:xm="http://schemas.microsoft.com/office/excel/2006/main">
          <x14:cfRule type="expression" priority="40" id="{C2E6B3E0-F019-42DB-AF5F-F070553EDF23}">
            <xm:f>$A65&gt;MAX('計算用(別紙2-2)概要'!#REF!)</xm:f>
            <x14:dxf>
              <font>
                <color theme="0"/>
              </font>
              <border>
                <left/>
                <right/>
                <bottom/>
                <vertical/>
                <horizontal/>
              </border>
            </x14:dxf>
          </x14:cfRule>
          <xm:sqref>G65:Q84</xm:sqref>
        </x14:conditionalFormatting>
        <x14:conditionalFormatting xmlns:xm="http://schemas.microsoft.com/office/excel/2006/main">
          <x14:cfRule type="expression" priority="38" id="{D8847285-C512-4791-87CE-B4673E432F68}">
            <xm:f>$A92&gt;MAX('計算用(別紙2-2)概要'!#REF!)</xm:f>
            <x14:dxf>
              <font>
                <color theme="0"/>
              </font>
              <border>
                <left/>
                <right/>
                <bottom/>
                <vertical/>
                <horizontal/>
              </border>
            </x14:dxf>
          </x14:cfRule>
          <xm:sqref>G92:Q111</xm:sqref>
        </x14:conditionalFormatting>
        <x14:conditionalFormatting xmlns:xm="http://schemas.microsoft.com/office/excel/2006/main">
          <x14:cfRule type="expression" priority="36" id="{EEFA94A4-FCF2-4FD1-BCF2-C562E36B45D3}">
            <xm:f>$A119&gt;MAX('計算用(別紙2-2)概要'!#REF!)</xm:f>
            <x14:dxf>
              <font>
                <color theme="0"/>
              </font>
              <border>
                <left/>
                <right/>
                <bottom/>
                <vertical/>
                <horizontal/>
              </border>
            </x14:dxf>
          </x14:cfRule>
          <xm:sqref>G119:Q138</xm:sqref>
        </x14:conditionalFormatting>
        <x14:conditionalFormatting xmlns:xm="http://schemas.microsoft.com/office/excel/2006/main">
          <x14:cfRule type="expression" priority="34" id="{C15ACF70-5905-4C51-8400-5AD907D415EA}">
            <xm:f>$A146&gt;MAX('計算用(別紙2-2)概要'!#REF!)</xm:f>
            <x14:dxf>
              <font>
                <color theme="0"/>
              </font>
              <border>
                <left/>
                <right/>
                <bottom/>
                <vertical/>
                <horizontal/>
              </border>
            </x14:dxf>
          </x14:cfRule>
          <xm:sqref>G146:Q165</xm:sqref>
        </x14:conditionalFormatting>
        <x14:conditionalFormatting xmlns:xm="http://schemas.microsoft.com/office/excel/2006/main">
          <x14:cfRule type="expression" priority="32" id="{F89D9AE7-BE91-4B70-A084-52EF60CB93C5}">
            <xm:f>$A173&gt;MAX('計算用(別紙2-2)概要'!#REF!)</xm:f>
            <x14:dxf>
              <font>
                <color theme="0"/>
              </font>
              <border>
                <left/>
                <right/>
                <bottom/>
                <vertical/>
                <horizontal/>
              </border>
            </x14:dxf>
          </x14:cfRule>
          <xm:sqref>G173:Q192</xm:sqref>
        </x14:conditionalFormatting>
        <x14:conditionalFormatting xmlns:xm="http://schemas.microsoft.com/office/excel/2006/main">
          <x14:cfRule type="expression" priority="30" id="{D743123D-381B-47DC-A602-194F53D3517A}">
            <xm:f>$A200&gt;MAX('計算用(別紙2-2)概要'!#REF!)</xm:f>
            <x14:dxf>
              <font>
                <color theme="0"/>
              </font>
              <border>
                <left/>
                <right/>
                <bottom/>
                <vertical/>
                <horizontal/>
              </border>
            </x14:dxf>
          </x14:cfRule>
          <xm:sqref>G200:Q219</xm:sqref>
        </x14:conditionalFormatting>
        <x14:conditionalFormatting xmlns:xm="http://schemas.microsoft.com/office/excel/2006/main">
          <x14:cfRule type="expression" priority="28" id="{74EEEE8D-83B0-4938-9726-5235D19710A5}">
            <xm:f>$A227&gt;MAX('計算用(別紙2-2)概要'!#REF!)</xm:f>
            <x14:dxf>
              <font>
                <color theme="0"/>
              </font>
              <border>
                <left/>
                <right/>
                <bottom/>
                <vertical/>
                <horizontal/>
              </border>
            </x14:dxf>
          </x14:cfRule>
          <xm:sqref>G227:Q246</xm:sqref>
        </x14:conditionalFormatting>
        <x14:conditionalFormatting xmlns:xm="http://schemas.microsoft.com/office/excel/2006/main">
          <x14:cfRule type="expression" priority="26" id="{7BAB8E92-BC0A-4378-B34F-BFDEF7F24979}">
            <xm:f>$A254&gt;MAX('計算用(別紙2-2)概要'!#REF!)</xm:f>
            <x14:dxf>
              <font>
                <color theme="0"/>
              </font>
              <border>
                <left/>
                <right/>
                <bottom/>
                <vertical/>
                <horizontal/>
              </border>
            </x14:dxf>
          </x14:cfRule>
          <xm:sqref>G254:Q273</xm:sqref>
        </x14:conditionalFormatting>
        <x14:conditionalFormatting xmlns:xm="http://schemas.microsoft.com/office/excel/2006/main">
          <x14:cfRule type="expression" priority="24" id="{7B996941-14D8-4E68-AA03-03D2CD303BC6}">
            <xm:f>$A281&gt;MAX('計算用(別紙2-2)概要'!#REF!)</xm:f>
            <x14:dxf>
              <font>
                <color theme="0"/>
              </font>
              <border>
                <left/>
                <right/>
                <bottom/>
                <vertical/>
                <horizontal/>
              </border>
            </x14:dxf>
          </x14:cfRule>
          <xm:sqref>G281:Q300</xm:sqref>
        </x14:conditionalFormatting>
        <x14:conditionalFormatting xmlns:xm="http://schemas.microsoft.com/office/excel/2006/main">
          <x14:cfRule type="expression" priority="22" id="{CC9ADC3F-F7F0-48A9-8666-CC5E43BD8C43}">
            <xm:f>$A308&gt;MAX('計算用(別紙2-2)概要'!#REF!)</xm:f>
            <x14:dxf>
              <font>
                <color theme="0"/>
              </font>
              <border>
                <left/>
                <right/>
                <bottom/>
                <vertical/>
                <horizontal/>
              </border>
            </x14:dxf>
          </x14:cfRule>
          <xm:sqref>G308:Q327</xm:sqref>
        </x14:conditionalFormatting>
        <x14:conditionalFormatting xmlns:xm="http://schemas.microsoft.com/office/excel/2006/main">
          <x14:cfRule type="expression" priority="20" id="{3087B2A0-07D2-4809-8A2E-0D1E91851DFD}">
            <xm:f>$A335&gt;MAX('計算用(別紙2-2)概要'!#REF!)</xm:f>
            <x14:dxf>
              <font>
                <color theme="0"/>
              </font>
              <border>
                <left/>
                <right/>
                <bottom/>
                <vertical/>
                <horizontal/>
              </border>
            </x14:dxf>
          </x14:cfRule>
          <xm:sqref>G335:Q354</xm:sqref>
        </x14:conditionalFormatting>
        <x14:conditionalFormatting xmlns:xm="http://schemas.microsoft.com/office/excel/2006/main">
          <x14:cfRule type="expression" priority="18" id="{9A3FCAAB-E6E4-43C7-8D13-A18E72151573}">
            <xm:f>$A362&gt;MAX('計算用(別紙2-2)概要'!#REF!)</xm:f>
            <x14:dxf>
              <font>
                <color theme="0"/>
              </font>
              <border>
                <left/>
                <right/>
                <bottom/>
                <vertical/>
                <horizontal/>
              </border>
            </x14:dxf>
          </x14:cfRule>
          <xm:sqref>G362:Q381</xm:sqref>
        </x14:conditionalFormatting>
      </x14:conditionalFormattings>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21">
    <tabColor rgb="FF002060"/>
  </sheetPr>
  <dimension ref="A1:G43"/>
  <sheetViews>
    <sheetView showGridLines="0" zoomScaleNormal="100" zoomScaleSheetLayoutView="80" workbookViewId="0">
      <selection activeCell="J13" sqref="J13"/>
    </sheetView>
  </sheetViews>
  <sheetFormatPr defaultRowHeight="30" customHeight="1" x14ac:dyDescent="0.15"/>
  <cols>
    <col min="1" max="1" width="18.25" customWidth="1"/>
    <col min="2" max="7" width="14" customWidth="1"/>
  </cols>
  <sheetData>
    <row r="1" spans="1:7" ht="30" customHeight="1" x14ac:dyDescent="0.15">
      <c r="A1" s="903" t="s">
        <v>264</v>
      </c>
      <c r="B1" s="906" t="s">
        <v>162</v>
      </c>
      <c r="C1" s="906"/>
      <c r="D1" s="906"/>
      <c r="E1" s="906"/>
      <c r="F1" s="906"/>
      <c r="G1" s="906"/>
    </row>
    <row r="2" spans="1:7" s="64" customFormat="1" ht="22.5" customHeight="1" x14ac:dyDescent="0.15">
      <c r="A2" s="903"/>
    </row>
    <row r="3" spans="1:7" s="64" customFormat="1" ht="22.5" customHeight="1" x14ac:dyDescent="0.15">
      <c r="A3" s="138"/>
      <c r="D3" s="456"/>
      <c r="E3" s="457" t="s">
        <v>743</v>
      </c>
      <c r="F3" s="458" t="e">
        <f>IF('【入力】別紙2-2'!#REF!&lt;&gt;"",'【入力】別紙2-2'!#REF!,"")</f>
        <v>#REF!</v>
      </c>
      <c r="G3" s="456"/>
    </row>
    <row r="4" spans="1:7" s="64" customFormat="1" ht="22.5" customHeight="1" x14ac:dyDescent="0.15">
      <c r="A4" s="904" t="s">
        <v>263</v>
      </c>
    </row>
    <row r="5" spans="1:7" s="64" customFormat="1" ht="22.5" customHeight="1" x14ac:dyDescent="0.15">
      <c r="A5" s="904"/>
      <c r="B5" s="65" t="s">
        <v>163</v>
      </c>
      <c r="C5" s="65"/>
    </row>
    <row r="6" spans="1:7" s="64" customFormat="1" ht="17.25" customHeight="1" x14ac:dyDescent="0.15">
      <c r="A6" s="904"/>
      <c r="B6" s="909" t="s">
        <v>164</v>
      </c>
      <c r="C6" s="910"/>
      <c r="D6" s="911"/>
      <c r="E6" s="907" t="s">
        <v>165</v>
      </c>
      <c r="F6" s="907"/>
      <c r="G6" s="908"/>
    </row>
    <row r="7" spans="1:7" s="64" customFormat="1" ht="17.25" customHeight="1" x14ac:dyDescent="0.15">
      <c r="A7" s="904"/>
      <c r="B7" s="912"/>
      <c r="C7" s="913"/>
      <c r="D7" s="914"/>
      <c r="E7" s="915" t="s">
        <v>169</v>
      </c>
      <c r="F7" s="915"/>
      <c r="G7" s="916"/>
    </row>
    <row r="8" spans="1:7" s="64" customFormat="1" ht="39" customHeight="1" x14ac:dyDescent="0.15">
      <c r="A8" s="64" t="str">
        <f>IF('【入力】別紙2-2'!E40="","","○")</f>
        <v/>
      </c>
      <c r="B8" s="905" t="s">
        <v>5</v>
      </c>
      <c r="C8" s="905"/>
      <c r="D8" s="905"/>
      <c r="E8" s="905" t="str">
        <f>IF(A8="○",'【入力】別紙2-2'!R152,"")</f>
        <v/>
      </c>
      <c r="F8" s="905"/>
      <c r="G8" s="905"/>
    </row>
    <row r="9" spans="1:7" s="64" customFormat="1" ht="39" customHeight="1" x14ac:dyDescent="0.15">
      <c r="A9" s="64" t="str">
        <f>IF('【入力】別紙2-2'!E41="","","○")</f>
        <v/>
      </c>
      <c r="B9" s="905" t="s">
        <v>6</v>
      </c>
      <c r="C9" s="905"/>
      <c r="D9" s="905"/>
      <c r="E9" s="905" t="str">
        <f>IF(A9="○",'【入力】別紙2-2'!R153,"")</f>
        <v/>
      </c>
      <c r="F9" s="905"/>
      <c r="G9" s="905"/>
    </row>
    <row r="10" spans="1:7" s="64" customFormat="1" ht="39" customHeight="1" x14ac:dyDescent="0.15">
      <c r="A10" s="64" t="str">
        <f>IF('【入力】別紙2-2'!E42="","","○")</f>
        <v/>
      </c>
      <c r="B10" s="905" t="s">
        <v>7</v>
      </c>
      <c r="C10" s="905"/>
      <c r="D10" s="905"/>
      <c r="E10" s="905" t="str">
        <f>IF(A10="○",'【入力】別紙2-2'!R154,"")</f>
        <v/>
      </c>
      <c r="F10" s="905"/>
      <c r="G10" s="905"/>
    </row>
    <row r="11" spans="1:7" s="64" customFormat="1" ht="39" customHeight="1" x14ac:dyDescent="0.15">
      <c r="A11" s="64" t="str">
        <f>IF('【入力】別紙2-2'!E43="","","○")</f>
        <v/>
      </c>
      <c r="B11" s="905" t="s">
        <v>8</v>
      </c>
      <c r="C11" s="905"/>
      <c r="D11" s="905"/>
      <c r="E11" s="905" t="str">
        <f>IF(A11="○",'【入力】別紙2-2'!R155,"")</f>
        <v/>
      </c>
      <c r="F11" s="905"/>
      <c r="G11" s="905"/>
    </row>
    <row r="12" spans="1:7" s="64" customFormat="1" ht="39" customHeight="1" x14ac:dyDescent="0.15">
      <c r="A12" s="64" t="str">
        <f>IF('【入力】別紙2-2'!E44="","","○")</f>
        <v/>
      </c>
      <c r="B12" s="905" t="s">
        <v>9</v>
      </c>
      <c r="C12" s="905"/>
      <c r="D12" s="905"/>
      <c r="E12" s="905" t="str">
        <f>IF(A12="○",'【入力】別紙2-2'!R156,"")</f>
        <v/>
      </c>
      <c r="F12" s="905"/>
      <c r="G12" s="905"/>
    </row>
    <row r="13" spans="1:7" s="64" customFormat="1" ht="39" customHeight="1" x14ac:dyDescent="0.15">
      <c r="A13" s="64" t="str">
        <f>IF('【入力】別紙2-2'!E45="","","○")</f>
        <v/>
      </c>
      <c r="B13" s="905" t="s">
        <v>10</v>
      </c>
      <c r="C13" s="905"/>
      <c r="D13" s="905"/>
      <c r="E13" s="905" t="str">
        <f>IF(A13="○",'【入力】別紙2-2'!R157,"")</f>
        <v/>
      </c>
      <c r="F13" s="905"/>
      <c r="G13" s="905"/>
    </row>
    <row r="14" spans="1:7" s="64" customFormat="1" ht="39" customHeight="1" x14ac:dyDescent="0.15">
      <c r="A14" s="64" t="str">
        <f>IF('【入力】別紙2-2'!E46="","","○")</f>
        <v/>
      </c>
      <c r="B14" s="905" t="s">
        <v>11</v>
      </c>
      <c r="C14" s="905"/>
      <c r="D14" s="905"/>
      <c r="E14" s="905" t="str">
        <f>IF(A14="○",'【入力】別紙2-2'!R158,"")</f>
        <v/>
      </c>
      <c r="F14" s="905"/>
      <c r="G14" s="905"/>
    </row>
    <row r="15" spans="1:7" s="64" customFormat="1" ht="39" customHeight="1" x14ac:dyDescent="0.15">
      <c r="A15" s="64" t="str">
        <f>IF('【入力】別紙2-2'!E47="","","○")</f>
        <v/>
      </c>
      <c r="B15" s="905" t="s">
        <v>12</v>
      </c>
      <c r="C15" s="905"/>
      <c r="D15" s="905"/>
      <c r="E15" s="905" t="str">
        <f>IF(A15="○",'【入力】別紙2-2'!R159,"")</f>
        <v/>
      </c>
      <c r="F15" s="905"/>
      <c r="G15" s="905"/>
    </row>
    <row r="16" spans="1:7" s="64" customFormat="1" ht="39" customHeight="1" x14ac:dyDescent="0.15">
      <c r="A16" s="64" t="str">
        <f>IF('【入力】別紙2-2'!E48="","","○")</f>
        <v/>
      </c>
      <c r="B16" s="905" t="s">
        <v>13</v>
      </c>
      <c r="C16" s="905"/>
      <c r="D16" s="905"/>
      <c r="E16" s="905" t="str">
        <f>IF(A16="○",'【入力】別紙2-2'!R160,"")</f>
        <v/>
      </c>
      <c r="F16" s="905"/>
      <c r="G16" s="905"/>
    </row>
    <row r="17" spans="1:7" s="64" customFormat="1" ht="39" customHeight="1" x14ac:dyDescent="0.15">
      <c r="A17" s="64" t="str">
        <f>IF('【入力】別紙2-2'!E39="","","○")</f>
        <v/>
      </c>
      <c r="B17" s="905" t="s">
        <v>4</v>
      </c>
      <c r="C17" s="905"/>
      <c r="D17" s="905"/>
      <c r="E17" s="905" t="str">
        <f>IF(A17="○",'【入力】別紙2-2'!R151,"")</f>
        <v/>
      </c>
      <c r="F17" s="905"/>
      <c r="G17" s="905"/>
    </row>
    <row r="18" spans="1:7" s="64" customFormat="1" ht="39" customHeight="1" x14ac:dyDescent="0.15">
      <c r="A18" s="64" t="str">
        <f>IF('【入力】別紙2-2'!E49="","","○")</f>
        <v/>
      </c>
      <c r="B18" s="905" t="s">
        <v>14</v>
      </c>
      <c r="C18" s="905"/>
      <c r="D18" s="905"/>
      <c r="E18" s="905" t="str">
        <f>IF(A18="○",'【入力】別紙2-2'!R161,"")</f>
        <v/>
      </c>
      <c r="F18" s="905"/>
      <c r="G18" s="905"/>
    </row>
    <row r="19" spans="1:7" s="64" customFormat="1" ht="39" customHeight="1" x14ac:dyDescent="0.15">
      <c r="A19" s="64" t="str">
        <f>IF('【入力】別紙2-2'!E50="","","○")</f>
        <v/>
      </c>
      <c r="B19" s="905" t="s">
        <v>15</v>
      </c>
      <c r="C19" s="905"/>
      <c r="D19" s="905"/>
      <c r="E19" s="905" t="str">
        <f>IF(A19="○",'【入力】別紙2-2'!R162,"")</f>
        <v/>
      </c>
      <c r="F19" s="905"/>
      <c r="G19" s="905"/>
    </row>
    <row r="20" spans="1:7" s="64" customFormat="1" ht="39" customHeight="1" x14ac:dyDescent="0.15">
      <c r="A20" s="64" t="str">
        <f>IF('【入力】別紙2-2'!E51="","","○")</f>
        <v/>
      </c>
      <c r="B20" s="905" t="s">
        <v>16</v>
      </c>
      <c r="C20" s="905"/>
      <c r="D20" s="905"/>
      <c r="E20" s="905" t="str">
        <f>IF(A20="○",'【入力】別紙2-2'!R163,"")</f>
        <v/>
      </c>
      <c r="F20" s="905"/>
      <c r="G20" s="905"/>
    </row>
    <row r="21" spans="1:7" s="64" customFormat="1" ht="39" customHeight="1" x14ac:dyDescent="0.15">
      <c r="A21" s="64" t="str">
        <f>IF('【入力】別紙2-2'!E52="","","○")</f>
        <v/>
      </c>
      <c r="B21" s="905" t="s">
        <v>17</v>
      </c>
      <c r="C21" s="905"/>
      <c r="D21" s="905"/>
      <c r="E21" s="905" t="str">
        <f>IF(A21="○",'【入力】別紙2-2'!R164,"")</f>
        <v/>
      </c>
      <c r="F21" s="905"/>
      <c r="G21" s="905"/>
    </row>
    <row r="22" spans="1:7" s="66" customFormat="1" ht="30" customHeight="1" x14ac:dyDescent="0.15">
      <c r="B22" s="917"/>
      <c r="C22" s="917"/>
      <c r="D22" s="917"/>
      <c r="E22" s="918"/>
      <c r="F22" s="918"/>
      <c r="G22" s="918"/>
    </row>
    <row r="23" spans="1:7" s="66" customFormat="1" ht="30" customHeight="1" x14ac:dyDescent="0.15">
      <c r="B23" s="919"/>
      <c r="C23" s="919"/>
      <c r="D23" s="919"/>
      <c r="E23" s="920"/>
      <c r="F23" s="920"/>
      <c r="G23" s="920"/>
    </row>
    <row r="24" spans="1:7" s="66" customFormat="1" ht="30" customHeight="1" x14ac:dyDescent="0.15">
      <c r="B24" s="67" t="s">
        <v>166</v>
      </c>
      <c r="C24" s="67"/>
      <c r="E24" s="68"/>
      <c r="F24" s="68"/>
      <c r="G24" s="68"/>
    </row>
    <row r="25" spans="1:7" s="64" customFormat="1" ht="17.25" customHeight="1" x14ac:dyDescent="0.15">
      <c r="B25" s="909" t="s">
        <v>167</v>
      </c>
      <c r="C25" s="910"/>
      <c r="D25" s="911"/>
      <c r="E25" s="910" t="s">
        <v>168</v>
      </c>
      <c r="F25" s="910"/>
      <c r="G25" s="911"/>
    </row>
    <row r="26" spans="1:7" s="64" customFormat="1" ht="17.25" customHeight="1" x14ac:dyDescent="0.15">
      <c r="B26" s="912"/>
      <c r="C26" s="913"/>
      <c r="D26" s="914"/>
      <c r="E26" s="915" t="s">
        <v>170</v>
      </c>
      <c r="F26" s="915"/>
      <c r="G26" s="916"/>
    </row>
    <row r="27" spans="1:7" s="64" customFormat="1" ht="39" customHeight="1" x14ac:dyDescent="0.15">
      <c r="A27" s="64" t="str">
        <f>IF(A8="○","○","")</f>
        <v/>
      </c>
      <c r="B27" s="905" t="s">
        <v>5</v>
      </c>
      <c r="C27" s="905"/>
      <c r="D27" s="905"/>
      <c r="E27" s="905" t="str">
        <f>IF(A27="○",'【入力】別紙2-2'!R168,"")</f>
        <v/>
      </c>
      <c r="F27" s="905"/>
      <c r="G27" s="905"/>
    </row>
    <row r="28" spans="1:7" s="64" customFormat="1" ht="39" customHeight="1" x14ac:dyDescent="0.15">
      <c r="A28" s="64" t="str">
        <f t="shared" ref="A28:A40" si="0">IF(A9="○","○","")</f>
        <v/>
      </c>
      <c r="B28" s="905" t="s">
        <v>6</v>
      </c>
      <c r="C28" s="905"/>
      <c r="D28" s="905"/>
      <c r="E28" s="905" t="str">
        <f>IF(A28="○",'【入力】別紙2-2'!R169,"")</f>
        <v/>
      </c>
      <c r="F28" s="905"/>
      <c r="G28" s="905"/>
    </row>
    <row r="29" spans="1:7" s="64" customFormat="1" ht="39" customHeight="1" x14ac:dyDescent="0.15">
      <c r="A29" s="64" t="str">
        <f t="shared" si="0"/>
        <v/>
      </c>
      <c r="B29" s="905" t="s">
        <v>7</v>
      </c>
      <c r="C29" s="905"/>
      <c r="D29" s="905"/>
      <c r="E29" s="905" t="str">
        <f>IF(A29="○",'【入力】別紙2-2'!R170,"")</f>
        <v/>
      </c>
      <c r="F29" s="905"/>
      <c r="G29" s="905"/>
    </row>
    <row r="30" spans="1:7" s="64" customFormat="1" ht="39" customHeight="1" x14ac:dyDescent="0.15">
      <c r="A30" s="64" t="str">
        <f t="shared" si="0"/>
        <v/>
      </c>
      <c r="B30" s="905" t="s">
        <v>8</v>
      </c>
      <c r="C30" s="905"/>
      <c r="D30" s="905"/>
      <c r="E30" s="905" t="str">
        <f>IF(A30="○",'【入力】別紙2-2'!R171,"")</f>
        <v/>
      </c>
      <c r="F30" s="905"/>
      <c r="G30" s="905"/>
    </row>
    <row r="31" spans="1:7" s="64" customFormat="1" ht="39" customHeight="1" x14ac:dyDescent="0.15">
      <c r="A31" s="64" t="str">
        <f t="shared" si="0"/>
        <v/>
      </c>
      <c r="B31" s="905" t="s">
        <v>9</v>
      </c>
      <c r="C31" s="905"/>
      <c r="D31" s="905"/>
      <c r="E31" s="905" t="str">
        <f>IF(A31="○",'【入力】別紙2-2'!R172,"")</f>
        <v/>
      </c>
      <c r="F31" s="905"/>
      <c r="G31" s="905"/>
    </row>
    <row r="32" spans="1:7" s="64" customFormat="1" ht="39" customHeight="1" x14ac:dyDescent="0.15">
      <c r="A32" s="64" t="str">
        <f t="shared" si="0"/>
        <v/>
      </c>
      <c r="B32" s="905" t="s">
        <v>10</v>
      </c>
      <c r="C32" s="905"/>
      <c r="D32" s="905"/>
      <c r="E32" s="905" t="str">
        <f>IF(A32="○",'【入力】別紙2-2'!R173,"")</f>
        <v/>
      </c>
      <c r="F32" s="905"/>
      <c r="G32" s="905"/>
    </row>
    <row r="33" spans="1:7" s="64" customFormat="1" ht="39" customHeight="1" x14ac:dyDescent="0.15">
      <c r="A33" s="64" t="str">
        <f t="shared" si="0"/>
        <v/>
      </c>
      <c r="B33" s="905" t="s">
        <v>11</v>
      </c>
      <c r="C33" s="905"/>
      <c r="D33" s="905"/>
      <c r="E33" s="905" t="str">
        <f>IF(A33="○",'【入力】別紙2-2'!R174,"")</f>
        <v/>
      </c>
      <c r="F33" s="905"/>
      <c r="G33" s="905"/>
    </row>
    <row r="34" spans="1:7" s="64" customFormat="1" ht="39" customHeight="1" x14ac:dyDescent="0.15">
      <c r="A34" s="64" t="str">
        <f t="shared" si="0"/>
        <v/>
      </c>
      <c r="B34" s="905" t="s">
        <v>12</v>
      </c>
      <c r="C34" s="905"/>
      <c r="D34" s="905"/>
      <c r="E34" s="905" t="str">
        <f>IF(A34="○",'【入力】別紙2-2'!R175,"")</f>
        <v/>
      </c>
      <c r="F34" s="905"/>
      <c r="G34" s="905"/>
    </row>
    <row r="35" spans="1:7" s="64" customFormat="1" ht="39" customHeight="1" x14ac:dyDescent="0.15">
      <c r="A35" s="64" t="str">
        <f t="shared" si="0"/>
        <v/>
      </c>
      <c r="B35" s="905" t="s">
        <v>13</v>
      </c>
      <c r="C35" s="905"/>
      <c r="D35" s="905"/>
      <c r="E35" s="905" t="str">
        <f>IF(A35="○",'【入力】別紙2-2'!R176,"")</f>
        <v/>
      </c>
      <c r="F35" s="905"/>
      <c r="G35" s="905"/>
    </row>
    <row r="36" spans="1:7" s="64" customFormat="1" ht="39" customHeight="1" x14ac:dyDescent="0.15">
      <c r="A36" s="64" t="str">
        <f t="shared" si="0"/>
        <v/>
      </c>
      <c r="B36" s="905" t="s">
        <v>4</v>
      </c>
      <c r="C36" s="905"/>
      <c r="D36" s="905"/>
      <c r="E36" s="905" t="str">
        <f>IF(A36="○",'【入力】別紙2-2'!R167,"")</f>
        <v/>
      </c>
      <c r="F36" s="905"/>
      <c r="G36" s="905"/>
    </row>
    <row r="37" spans="1:7" s="64" customFormat="1" ht="39" customHeight="1" x14ac:dyDescent="0.15">
      <c r="A37" s="64" t="str">
        <f t="shared" si="0"/>
        <v/>
      </c>
      <c r="B37" s="905" t="s">
        <v>14</v>
      </c>
      <c r="C37" s="905"/>
      <c r="D37" s="905"/>
      <c r="E37" s="905" t="str">
        <f>IF(A37="○",'【入力】別紙2-2'!R177,"")</f>
        <v/>
      </c>
      <c r="F37" s="905"/>
      <c r="G37" s="905"/>
    </row>
    <row r="38" spans="1:7" s="64" customFormat="1" ht="39" customHeight="1" x14ac:dyDescent="0.15">
      <c r="A38" s="64" t="str">
        <f t="shared" si="0"/>
        <v/>
      </c>
      <c r="B38" s="905" t="s">
        <v>15</v>
      </c>
      <c r="C38" s="905"/>
      <c r="D38" s="905"/>
      <c r="E38" s="905" t="str">
        <f>IF(A38="○",'【入力】別紙2-2'!R178,"")</f>
        <v/>
      </c>
      <c r="F38" s="905"/>
      <c r="G38" s="905"/>
    </row>
    <row r="39" spans="1:7" s="64" customFormat="1" ht="39" customHeight="1" x14ac:dyDescent="0.15">
      <c r="A39" s="64" t="str">
        <f t="shared" si="0"/>
        <v/>
      </c>
      <c r="B39" s="905" t="s">
        <v>16</v>
      </c>
      <c r="C39" s="905"/>
      <c r="D39" s="905"/>
      <c r="E39" s="905" t="str">
        <f>IF(A39="○",'【入力】別紙2-2'!R179,"")</f>
        <v/>
      </c>
      <c r="F39" s="905"/>
      <c r="G39" s="905"/>
    </row>
    <row r="40" spans="1:7" s="64" customFormat="1" ht="39" customHeight="1" x14ac:dyDescent="0.15">
      <c r="A40" s="64" t="str">
        <f t="shared" si="0"/>
        <v/>
      </c>
      <c r="B40" s="921" t="s">
        <v>17</v>
      </c>
      <c r="C40" s="921"/>
      <c r="D40" s="921"/>
      <c r="E40" s="921" t="str">
        <f>IF(A40="○",'【入力】別紙2-2'!R180,"")</f>
        <v/>
      </c>
      <c r="F40" s="921"/>
      <c r="G40" s="921"/>
    </row>
    <row r="41" spans="1:7" s="64" customFormat="1" ht="30" customHeight="1" x14ac:dyDescent="0.15"/>
    <row r="42" spans="1:7" s="64" customFormat="1" ht="30" customHeight="1" x14ac:dyDescent="0.15"/>
    <row r="43" spans="1:7" s="64" customFormat="1" ht="30" customHeight="1" x14ac:dyDescent="0.15"/>
  </sheetData>
  <sheetProtection sheet="1" objects="1" scenarios="1" formatRows="0"/>
  <mergeCells count="71">
    <mergeCell ref="B39:D39"/>
    <mergeCell ref="E39:G39"/>
    <mergeCell ref="B40:D40"/>
    <mergeCell ref="E40:G40"/>
    <mergeCell ref="B36:D36"/>
    <mergeCell ref="E36:G36"/>
    <mergeCell ref="B37:D37"/>
    <mergeCell ref="E37:G37"/>
    <mergeCell ref="B38:D38"/>
    <mergeCell ref="E38:G38"/>
    <mergeCell ref="B33:D33"/>
    <mergeCell ref="E33:G33"/>
    <mergeCell ref="B34:D34"/>
    <mergeCell ref="E34:G34"/>
    <mergeCell ref="B35:D35"/>
    <mergeCell ref="E35:G35"/>
    <mergeCell ref="B30:D30"/>
    <mergeCell ref="E30:G30"/>
    <mergeCell ref="B31:D31"/>
    <mergeCell ref="E31:G31"/>
    <mergeCell ref="B32:D32"/>
    <mergeCell ref="E32:G32"/>
    <mergeCell ref="B27:D27"/>
    <mergeCell ref="E27:G27"/>
    <mergeCell ref="B28:D28"/>
    <mergeCell ref="E28:G28"/>
    <mergeCell ref="B29:D29"/>
    <mergeCell ref="E29:G29"/>
    <mergeCell ref="B25:D25"/>
    <mergeCell ref="E25:G25"/>
    <mergeCell ref="B26:D26"/>
    <mergeCell ref="E26:G26"/>
    <mergeCell ref="B21:D21"/>
    <mergeCell ref="E21:G21"/>
    <mergeCell ref="B22:D22"/>
    <mergeCell ref="E22:G22"/>
    <mergeCell ref="B23:D23"/>
    <mergeCell ref="E23:G23"/>
    <mergeCell ref="B18:D18"/>
    <mergeCell ref="E18:G18"/>
    <mergeCell ref="B19:D19"/>
    <mergeCell ref="E19:G19"/>
    <mergeCell ref="B20:D20"/>
    <mergeCell ref="E20:G20"/>
    <mergeCell ref="B15:D15"/>
    <mergeCell ref="E15:G15"/>
    <mergeCell ref="B16:D16"/>
    <mergeCell ref="E16:G16"/>
    <mergeCell ref="B17:D17"/>
    <mergeCell ref="E17:G17"/>
    <mergeCell ref="B12:D12"/>
    <mergeCell ref="E12:G12"/>
    <mergeCell ref="B13:D13"/>
    <mergeCell ref="E13:G13"/>
    <mergeCell ref="B14:D14"/>
    <mergeCell ref="E14:G14"/>
    <mergeCell ref="B9:D9"/>
    <mergeCell ref="E9:G9"/>
    <mergeCell ref="B10:D10"/>
    <mergeCell ref="E10:G10"/>
    <mergeCell ref="B11:D11"/>
    <mergeCell ref="E11:G11"/>
    <mergeCell ref="A1:A2"/>
    <mergeCell ref="A4:A7"/>
    <mergeCell ref="B8:D8"/>
    <mergeCell ref="E8:G8"/>
    <mergeCell ref="B1:G1"/>
    <mergeCell ref="E6:G6"/>
    <mergeCell ref="B6:D6"/>
    <mergeCell ref="B7:D7"/>
    <mergeCell ref="E7:G7"/>
  </mergeCells>
  <phoneticPr fontId="1"/>
  <conditionalFormatting sqref="B8:G21 B27:G40">
    <cfRule type="expression" dxfId="5" priority="3">
      <formula>$A8&lt;&gt;"○"</formula>
    </cfRule>
  </conditionalFormatting>
  <conditionalFormatting sqref="A3:A4">
    <cfRule type="cellIs" dxfId="4" priority="1" operator="equal">
      <formula>"：年"</formula>
    </cfRule>
    <cfRule type="cellIs" dxfId="3" priority="2" operator="equal">
      <formula>"年"</formula>
    </cfRule>
  </conditionalFormatting>
  <printOptions horizontalCentered="1"/>
  <pageMargins left="0.98425196850393704" right="0.78740157480314965" top="0.78740157480314965" bottom="0.9842519685039370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4513" r:id="rId4" name="Check Box 1">
              <controlPr defaultSize="0" autoFill="0" autoLine="0" autoPict="0">
                <anchor moveWithCells="1">
                  <from>
                    <xdr:col>0</xdr:col>
                    <xdr:colOff>571500</xdr:colOff>
                    <xdr:row>2</xdr:row>
                    <xdr:rowOff>9525</xdr:rowOff>
                  </from>
                  <to>
                    <xdr:col>0</xdr:col>
                    <xdr:colOff>981075</xdr:colOff>
                    <xdr:row>2</xdr:row>
                    <xdr:rowOff>257175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xr:uid="{00000000-0002-0000-1200-000000000000}">
          <x14:formula1>
            <xm:f>選択肢リスト!$M$2:$M$7</xm:f>
          </x14:formula1>
          <xm:sqref>F3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CFF"/>
  </sheetPr>
  <dimension ref="A1:N122"/>
  <sheetViews>
    <sheetView zoomScale="90" zoomScaleNormal="90" workbookViewId="0">
      <pane ySplit="1" topLeftCell="A2" activePane="bottomLeft" state="frozen"/>
      <selection activeCell="O3" sqref="O3"/>
      <selection pane="bottomLeft" activeCell="O3" sqref="O3"/>
    </sheetView>
  </sheetViews>
  <sheetFormatPr defaultColWidth="12.375" defaultRowHeight="40.5" customHeight="1" x14ac:dyDescent="0.15"/>
  <cols>
    <col min="1" max="1" width="20.375" style="510" customWidth="1"/>
    <col min="2" max="2" width="12.375" style="431"/>
    <col min="3" max="3" width="20.375" style="133" customWidth="1"/>
    <col min="4" max="4" width="7.625" style="133" customWidth="1"/>
    <col min="5" max="5" width="7.75" style="133" customWidth="1"/>
    <col min="6" max="6" width="6.125" style="421" customWidth="1"/>
    <col min="7" max="7" width="14.25" style="421" customWidth="1"/>
    <col min="8" max="8" width="17.125" style="421" customWidth="1"/>
    <col min="9" max="10" width="26.625" style="421" customWidth="1"/>
    <col min="11" max="11" width="12.375" style="421"/>
    <col min="12" max="12" width="12.25" customWidth="1"/>
    <col min="13" max="13" width="8.75" customWidth="1"/>
    <col min="14" max="14" width="12.375" style="507"/>
  </cols>
  <sheetData>
    <row r="1" spans="1:14" ht="62.25" customHeight="1" x14ac:dyDescent="0.15">
      <c r="A1" s="509" t="str">
        <f>'計算用(別紙2-2)概要'!$A$1</f>
        <v>施設識別番号</v>
      </c>
      <c r="B1" s="42" t="s">
        <v>152</v>
      </c>
      <c r="C1" s="401" t="s">
        <v>721</v>
      </c>
      <c r="D1" s="400" t="s">
        <v>694</v>
      </c>
      <c r="E1" s="432" t="s">
        <v>735</v>
      </c>
      <c r="F1" s="444" t="s">
        <v>737</v>
      </c>
      <c r="G1" s="445" t="s">
        <v>738</v>
      </c>
      <c r="H1" s="446" t="s">
        <v>514</v>
      </c>
      <c r="I1" s="447" t="s">
        <v>739</v>
      </c>
      <c r="J1" s="447" t="s">
        <v>740</v>
      </c>
      <c r="K1" s="431" t="s">
        <v>741</v>
      </c>
      <c r="L1" s="431" t="s">
        <v>703</v>
      </c>
      <c r="M1" s="431" t="s">
        <v>704</v>
      </c>
      <c r="N1" s="506" t="s">
        <v>794</v>
      </c>
    </row>
    <row r="2" spans="1:14" ht="9" customHeight="1" x14ac:dyDescent="0.15">
      <c r="A2" s="509"/>
      <c r="B2" s="42">
        <v>3</v>
      </c>
      <c r="C2" s="433"/>
      <c r="D2" s="432"/>
      <c r="E2" s="432"/>
      <c r="F2" s="42">
        <v>4</v>
      </c>
      <c r="G2" s="42">
        <v>5</v>
      </c>
      <c r="H2" s="42">
        <v>6</v>
      </c>
      <c r="I2" s="159"/>
      <c r="J2" s="42"/>
      <c r="K2" s="42"/>
      <c r="L2" s="443"/>
      <c r="M2" s="241"/>
    </row>
    <row r="3" spans="1:14" ht="28.5" customHeight="1" x14ac:dyDescent="0.15">
      <c r="A3" s="505" t="str">
        <f>IF($B3&lt;&gt;"",'計算用(別紙2-2)概要'!$A$2,"")</f>
        <v/>
      </c>
      <c r="B3" s="431" t="str">
        <f>IFERROR(VLOOKUP('計算用(別紙5)区分別指導者'!$L2,'計算用(別紙5)区分別指導者'!$E:$K,$B$2,FALSE),"")</f>
        <v/>
      </c>
      <c r="C3" s="434"/>
      <c r="D3" s="434"/>
      <c r="E3" s="434"/>
      <c r="F3" s="431" t="str">
        <f>IFERROR(VLOOKUP('計算用(別紙5)区分別指導者'!$L2,'計算用(別紙5)区分別指導者'!$E:$K,F$2,FALSE),"")</f>
        <v/>
      </c>
      <c r="G3" s="431" t="str">
        <f>IFERROR(VLOOKUP('計算用(別紙5)区分別指導者'!$L2,'計算用(別紙5)区分別指導者'!$E:$K,G$2,FALSE),"")</f>
        <v/>
      </c>
      <c r="H3" s="431" t="str">
        <f>IFERROR(VLOOKUP('計算用(別紙5)区分別指導者'!$L2,'計算用(別紙5)区分別指導者'!$E:$K,H$2,FALSE),"")</f>
        <v/>
      </c>
      <c r="I3" s="421" t="str">
        <f>IF($B$3&lt;&gt;"","10","")</f>
        <v/>
      </c>
      <c r="J3" s="431" t="str">
        <f>IF($B$3&lt;&gt;"",'計算用(別紙2-2)概要'!$B$2,"")</f>
        <v/>
      </c>
      <c r="L3" s="419"/>
      <c r="M3" s="419"/>
      <c r="N3" s="505" t="str">
        <f>IF($B3&lt;&gt;"",'計算用(別紙2-2)概要'!$R$2,"")</f>
        <v/>
      </c>
    </row>
    <row r="4" spans="1:14" ht="28.5" customHeight="1" x14ac:dyDescent="0.15">
      <c r="A4" s="505" t="str">
        <f>IF($B4&lt;&gt;"",'計算用(別紙2-2)概要'!$A$2,"")</f>
        <v/>
      </c>
      <c r="B4" s="431" t="str">
        <f>IFERROR(VLOOKUP('計算用(別紙5)区分別指導者'!$L3,'計算用(別紙5)区分別指導者'!$E:$K,$B$2,FALSE),"")</f>
        <v/>
      </c>
      <c r="C4" s="434"/>
      <c r="D4" s="434"/>
      <c r="E4" s="434"/>
      <c r="F4" s="431" t="str">
        <f>IFERROR(VLOOKUP('計算用(別紙5)区分別指導者'!$L3,'計算用(別紙5)区分別指導者'!$E:$K,F$2,FALSE),"")</f>
        <v/>
      </c>
      <c r="G4" s="431" t="str">
        <f>IFERROR(VLOOKUP('計算用(別紙5)区分別指導者'!$L3,'計算用(別紙5)区分別指導者'!$E:$K,G$2,FALSE),"")</f>
        <v/>
      </c>
      <c r="H4" s="431" t="str">
        <f>IFERROR(VLOOKUP('計算用(別紙5)区分別指導者'!$L3,'計算用(別紙5)区分別指導者'!$E:$K,H$2,FALSE),"")</f>
        <v/>
      </c>
      <c r="I4" s="498" t="str">
        <f t="shared" ref="I4:I67" si="0">IF($B$3&lt;&gt;"","10","")</f>
        <v/>
      </c>
      <c r="J4" s="498" t="str">
        <f>IF($B$3&lt;&gt;"",'計算用(別紙2-2)概要'!$B$2,"")</f>
        <v/>
      </c>
      <c r="L4" s="419"/>
      <c r="M4" s="419"/>
      <c r="N4" s="505" t="str">
        <f>IF($B4&lt;&gt;"",'計算用(別紙2-2)概要'!$R$2,"")</f>
        <v/>
      </c>
    </row>
    <row r="5" spans="1:14" ht="28.5" customHeight="1" x14ac:dyDescent="0.15">
      <c r="A5" s="505" t="str">
        <f>IF($B5&lt;&gt;"",'計算用(別紙2-2)概要'!$A$2,"")</f>
        <v/>
      </c>
      <c r="B5" s="431" t="str">
        <f>IFERROR(VLOOKUP('計算用(別紙5)区分別指導者'!$L4,'計算用(別紙5)区分別指導者'!$E:$K,$B$2,FALSE),"")</f>
        <v/>
      </c>
      <c r="C5" s="434"/>
      <c r="D5" s="434"/>
      <c r="E5" s="434"/>
      <c r="F5" s="431" t="str">
        <f>IFERROR(VLOOKUP('計算用(別紙5)区分別指導者'!$L4,'計算用(別紙5)区分別指導者'!$E:$K,F$2,FALSE),"")</f>
        <v/>
      </c>
      <c r="G5" s="431" t="str">
        <f>IFERROR(VLOOKUP('計算用(別紙5)区分別指導者'!$L4,'計算用(別紙5)区分別指導者'!$E:$K,G$2,FALSE),"")</f>
        <v/>
      </c>
      <c r="H5" s="431" t="str">
        <f>IFERROR(VLOOKUP('計算用(別紙5)区分別指導者'!$L4,'計算用(別紙5)区分別指導者'!$E:$K,H$2,FALSE),"")</f>
        <v/>
      </c>
      <c r="I5" s="498" t="str">
        <f t="shared" si="0"/>
        <v/>
      </c>
      <c r="J5" s="498" t="str">
        <f>IF($B$3&lt;&gt;"",'計算用(別紙2-2)概要'!$B$2,"")</f>
        <v/>
      </c>
      <c r="L5" s="419"/>
      <c r="M5" s="419"/>
      <c r="N5" s="507" t="str">
        <f>IF($B5&lt;&gt;"",'計算用(別紙2-2)概要'!$R$2,"")</f>
        <v/>
      </c>
    </row>
    <row r="6" spans="1:14" ht="28.5" customHeight="1" x14ac:dyDescent="0.15">
      <c r="A6" s="505" t="str">
        <f>IF($B6&lt;&gt;"",'計算用(別紙2-2)概要'!$A$2,"")</f>
        <v/>
      </c>
      <c r="B6" s="431" t="str">
        <f>IFERROR(VLOOKUP('計算用(別紙5)区分別指導者'!$L5,'計算用(別紙5)区分別指導者'!$E:$K,$B$2,FALSE),"")</f>
        <v/>
      </c>
      <c r="C6" s="434"/>
      <c r="D6" s="434"/>
      <c r="E6" s="434"/>
      <c r="F6" s="431" t="str">
        <f>IFERROR(VLOOKUP('計算用(別紙5)区分別指導者'!$L5,'計算用(別紙5)区分別指導者'!$E:$K,F$2,FALSE),"")</f>
        <v/>
      </c>
      <c r="G6" s="431" t="str">
        <f>IFERROR(VLOOKUP('計算用(別紙5)区分別指導者'!$L5,'計算用(別紙5)区分別指導者'!$E:$K,G$2,FALSE),"")</f>
        <v/>
      </c>
      <c r="H6" s="431" t="str">
        <f>IFERROR(VLOOKUP('計算用(別紙5)区分別指導者'!$L5,'計算用(別紙5)区分別指導者'!$E:$K,H$2,FALSE),"")</f>
        <v/>
      </c>
      <c r="I6" s="498" t="str">
        <f t="shared" si="0"/>
        <v/>
      </c>
      <c r="J6" s="498" t="str">
        <f>IF($B$3&lt;&gt;"",'計算用(別紙2-2)概要'!$B$2,"")</f>
        <v/>
      </c>
      <c r="L6" s="419"/>
      <c r="M6" s="419"/>
      <c r="N6" s="507" t="str">
        <f>IF($B6&lt;&gt;"",'計算用(別紙2-2)概要'!$R$2,"")</f>
        <v/>
      </c>
    </row>
    <row r="7" spans="1:14" ht="28.5" customHeight="1" x14ac:dyDescent="0.15">
      <c r="A7" s="505" t="str">
        <f>IF($B7&lt;&gt;"",'計算用(別紙2-2)概要'!$A$2,"")</f>
        <v/>
      </c>
      <c r="B7" s="431" t="str">
        <f>IFERROR(VLOOKUP('計算用(別紙5)区分別指導者'!$L6,'計算用(別紙5)区分別指導者'!$E:$K,$B$2,FALSE),"")</f>
        <v/>
      </c>
      <c r="C7" s="434"/>
      <c r="D7" s="434"/>
      <c r="E7" s="434"/>
      <c r="F7" s="431" t="str">
        <f>IFERROR(VLOOKUP('計算用(別紙5)区分別指導者'!$L6,'計算用(別紙5)区分別指導者'!$E:$K,F$2,FALSE),"")</f>
        <v/>
      </c>
      <c r="G7" s="431" t="str">
        <f>IFERROR(VLOOKUP('計算用(別紙5)区分別指導者'!$L6,'計算用(別紙5)区分別指導者'!$E:$K,G$2,FALSE),"")</f>
        <v/>
      </c>
      <c r="H7" s="431" t="str">
        <f>IFERROR(VLOOKUP('計算用(別紙5)区分別指導者'!$L6,'計算用(別紙5)区分別指導者'!$E:$K,H$2,FALSE),"")</f>
        <v/>
      </c>
      <c r="I7" s="498" t="str">
        <f t="shared" si="0"/>
        <v/>
      </c>
      <c r="J7" s="498" t="str">
        <f>IF($B$3&lt;&gt;"",'計算用(別紙2-2)概要'!$B$2,"")</f>
        <v/>
      </c>
      <c r="L7" s="419"/>
      <c r="M7" s="419"/>
      <c r="N7" s="507" t="str">
        <f>IF($B7&lt;&gt;"",'計算用(別紙2-2)概要'!$R$2,"")</f>
        <v/>
      </c>
    </row>
    <row r="8" spans="1:14" ht="28.5" customHeight="1" x14ac:dyDescent="0.15">
      <c r="A8" s="505" t="str">
        <f>IF($B8&lt;&gt;"",'計算用(別紙2-2)概要'!$A$2,"")</f>
        <v/>
      </c>
      <c r="B8" s="431" t="str">
        <f>IFERROR(VLOOKUP('計算用(別紙5)区分別指導者'!$L7,'計算用(別紙5)区分別指導者'!$E:$K,$B$2,FALSE),"")</f>
        <v/>
      </c>
      <c r="C8" s="434"/>
      <c r="D8" s="434"/>
      <c r="E8" s="434"/>
      <c r="F8" s="431" t="str">
        <f>IFERROR(VLOOKUP('計算用(別紙5)区分別指導者'!$L7,'計算用(別紙5)区分別指導者'!$E:$K,F$2,FALSE),"")</f>
        <v/>
      </c>
      <c r="G8" s="431" t="str">
        <f>IFERROR(VLOOKUP('計算用(別紙5)区分別指導者'!$L7,'計算用(別紙5)区分別指導者'!$E:$K,G$2,FALSE),"")</f>
        <v/>
      </c>
      <c r="H8" s="431" t="str">
        <f>IFERROR(VLOOKUP('計算用(別紙5)区分別指導者'!$L7,'計算用(別紙5)区分別指導者'!$E:$K,H$2,FALSE),"")</f>
        <v/>
      </c>
      <c r="I8" s="498" t="str">
        <f t="shared" si="0"/>
        <v/>
      </c>
      <c r="J8" s="498" t="str">
        <f>IF($B$3&lt;&gt;"",'計算用(別紙2-2)概要'!$B$2,"")</f>
        <v/>
      </c>
      <c r="L8" s="419"/>
      <c r="M8" s="419"/>
      <c r="N8" s="507" t="str">
        <f>IF($B8&lt;&gt;"",'計算用(別紙2-2)概要'!$R$2,"")</f>
        <v/>
      </c>
    </row>
    <row r="9" spans="1:14" ht="28.5" customHeight="1" x14ac:dyDescent="0.15">
      <c r="A9" s="505" t="str">
        <f>IF($B9&lt;&gt;"",'計算用(別紙2-2)概要'!$A$2,"")</f>
        <v/>
      </c>
      <c r="B9" s="431" t="str">
        <f>IFERROR(VLOOKUP('計算用(別紙5)区分別指導者'!$L8,'計算用(別紙5)区分別指導者'!$E:$K,$B$2,FALSE),"")</f>
        <v/>
      </c>
      <c r="C9" s="434"/>
      <c r="D9" s="434"/>
      <c r="E9" s="434"/>
      <c r="F9" s="431" t="str">
        <f>IFERROR(VLOOKUP('計算用(別紙5)区分別指導者'!$L8,'計算用(別紙5)区分別指導者'!$E:$K,F$2,FALSE),"")</f>
        <v/>
      </c>
      <c r="G9" s="431" t="str">
        <f>IFERROR(VLOOKUP('計算用(別紙5)区分別指導者'!$L8,'計算用(別紙5)区分別指導者'!$E:$K,G$2,FALSE),"")</f>
        <v/>
      </c>
      <c r="H9" s="431" t="str">
        <f>IFERROR(VLOOKUP('計算用(別紙5)区分別指導者'!$L8,'計算用(別紙5)区分別指導者'!$E:$K,H$2,FALSE),"")</f>
        <v/>
      </c>
      <c r="I9" s="498" t="str">
        <f t="shared" si="0"/>
        <v/>
      </c>
      <c r="J9" s="498" t="str">
        <f>IF($B$3&lt;&gt;"",'計算用(別紙2-2)概要'!$B$2,"")</f>
        <v/>
      </c>
      <c r="L9" s="419"/>
      <c r="M9" s="419"/>
      <c r="N9" s="507" t="str">
        <f>IF($B9&lt;&gt;"",'計算用(別紙2-2)概要'!$R$2,"")</f>
        <v/>
      </c>
    </row>
    <row r="10" spans="1:14" ht="28.5" customHeight="1" x14ac:dyDescent="0.15">
      <c r="A10" s="505" t="str">
        <f>IF($B10&lt;&gt;"",'計算用(別紙2-2)概要'!$A$2,"")</f>
        <v/>
      </c>
      <c r="B10" s="431" t="str">
        <f>IFERROR(VLOOKUP('計算用(別紙5)区分別指導者'!$L9,'計算用(別紙5)区分別指導者'!$E:$K,$B$2,FALSE),"")</f>
        <v/>
      </c>
      <c r="C10" s="434"/>
      <c r="D10" s="434"/>
      <c r="E10" s="434"/>
      <c r="F10" s="431" t="str">
        <f>IFERROR(VLOOKUP('計算用(別紙5)区分別指導者'!$L9,'計算用(別紙5)区分別指導者'!$E:$K,F$2,FALSE),"")</f>
        <v/>
      </c>
      <c r="G10" s="431" t="str">
        <f>IFERROR(VLOOKUP('計算用(別紙5)区分別指導者'!$L9,'計算用(別紙5)区分別指導者'!$E:$K,G$2,FALSE),"")</f>
        <v/>
      </c>
      <c r="H10" s="431" t="str">
        <f>IFERROR(VLOOKUP('計算用(別紙5)区分別指導者'!$L9,'計算用(別紙5)区分別指導者'!$E:$K,H$2,FALSE),"")</f>
        <v/>
      </c>
      <c r="I10" s="498" t="str">
        <f t="shared" si="0"/>
        <v/>
      </c>
      <c r="J10" s="498" t="str">
        <f>IF($B$3&lt;&gt;"",'計算用(別紙2-2)概要'!$B$2,"")</f>
        <v/>
      </c>
      <c r="L10" s="419"/>
      <c r="M10" s="419"/>
      <c r="N10" s="507" t="str">
        <f>IF($B10&lt;&gt;"",'計算用(別紙2-2)概要'!$R$2,"")</f>
        <v/>
      </c>
    </row>
    <row r="11" spans="1:14" ht="28.5" customHeight="1" x14ac:dyDescent="0.15">
      <c r="A11" s="505" t="str">
        <f>IF($B11&lt;&gt;"",'計算用(別紙2-2)概要'!$A$2,"")</f>
        <v/>
      </c>
      <c r="B11" s="431" t="str">
        <f>IFERROR(VLOOKUP('計算用(別紙5)区分別指導者'!$L10,'計算用(別紙5)区分別指導者'!$E:$K,$B$2,FALSE),"")</f>
        <v/>
      </c>
      <c r="C11" s="434"/>
      <c r="D11" s="434"/>
      <c r="E11" s="434"/>
      <c r="F11" s="431" t="str">
        <f>IFERROR(VLOOKUP('計算用(別紙5)区分別指導者'!$L10,'計算用(別紙5)区分別指導者'!$E:$K,F$2,FALSE),"")</f>
        <v/>
      </c>
      <c r="G11" s="431" t="str">
        <f>IFERROR(VLOOKUP('計算用(別紙5)区分別指導者'!$L10,'計算用(別紙5)区分別指導者'!$E:$K,G$2,FALSE),"")</f>
        <v/>
      </c>
      <c r="H11" s="431" t="str">
        <f>IFERROR(VLOOKUP('計算用(別紙5)区分別指導者'!$L10,'計算用(別紙5)区分別指導者'!$E:$K,H$2,FALSE),"")</f>
        <v/>
      </c>
      <c r="I11" s="498" t="str">
        <f t="shared" si="0"/>
        <v/>
      </c>
      <c r="J11" s="498" t="str">
        <f>IF($B$3&lt;&gt;"",'計算用(別紙2-2)概要'!$B$2,"")</f>
        <v/>
      </c>
      <c r="L11" s="419"/>
      <c r="M11" s="419"/>
      <c r="N11" s="507" t="str">
        <f>IF($B11&lt;&gt;"",'計算用(別紙2-2)概要'!$R$2,"")</f>
        <v/>
      </c>
    </row>
    <row r="12" spans="1:14" ht="28.5" customHeight="1" x14ac:dyDescent="0.15">
      <c r="A12" s="505" t="str">
        <f>IF($B12&lt;&gt;"",'計算用(別紙2-2)概要'!$A$2,"")</f>
        <v/>
      </c>
      <c r="B12" s="431" t="str">
        <f>IFERROR(VLOOKUP('計算用(別紙5)区分別指導者'!$L11,'計算用(別紙5)区分別指導者'!$E:$K,$B$2,FALSE),"")</f>
        <v/>
      </c>
      <c r="C12" s="434"/>
      <c r="D12" s="434"/>
      <c r="E12" s="434"/>
      <c r="F12" s="431" t="str">
        <f>IFERROR(VLOOKUP('計算用(別紙5)区分別指導者'!$L11,'計算用(別紙5)区分別指導者'!$E:$K,F$2,FALSE),"")</f>
        <v/>
      </c>
      <c r="G12" s="431" t="str">
        <f>IFERROR(VLOOKUP('計算用(別紙5)区分別指導者'!$L11,'計算用(別紙5)区分別指導者'!$E:$K,G$2,FALSE),"")</f>
        <v/>
      </c>
      <c r="H12" s="431" t="str">
        <f>IFERROR(VLOOKUP('計算用(別紙5)区分別指導者'!$L11,'計算用(別紙5)区分別指導者'!$E:$K,H$2,FALSE),"")</f>
        <v/>
      </c>
      <c r="I12" s="498" t="str">
        <f t="shared" si="0"/>
        <v/>
      </c>
      <c r="J12" s="498" t="str">
        <f>IF($B$3&lt;&gt;"",'計算用(別紙2-2)概要'!$B$2,"")</f>
        <v/>
      </c>
      <c r="L12" s="419"/>
      <c r="M12" s="419"/>
      <c r="N12" s="507" t="str">
        <f>IF($B12&lt;&gt;"",'計算用(別紙2-2)概要'!$R$2,"")</f>
        <v/>
      </c>
    </row>
    <row r="13" spans="1:14" ht="28.5" customHeight="1" x14ac:dyDescent="0.15">
      <c r="A13" s="505" t="str">
        <f>IF($B13&lt;&gt;"",'計算用(別紙2-2)概要'!$A$2,"")</f>
        <v/>
      </c>
      <c r="B13" s="431" t="str">
        <f>IFERROR(VLOOKUP('計算用(別紙5)区分別指導者'!$L12,'計算用(別紙5)区分別指導者'!$E:$K,$B$2,FALSE),"")</f>
        <v/>
      </c>
      <c r="C13" s="434"/>
      <c r="D13" s="434"/>
      <c r="E13" s="434"/>
      <c r="F13" s="431" t="str">
        <f>IFERROR(VLOOKUP('計算用(別紙5)区分別指導者'!$L12,'計算用(別紙5)区分別指導者'!$E:$K,F$2,FALSE),"")</f>
        <v/>
      </c>
      <c r="G13" s="431" t="str">
        <f>IFERROR(VLOOKUP('計算用(別紙5)区分別指導者'!$L12,'計算用(別紙5)区分別指導者'!$E:$K,G$2,FALSE),"")</f>
        <v/>
      </c>
      <c r="H13" s="431" t="str">
        <f>IFERROR(VLOOKUP('計算用(別紙5)区分別指導者'!$L12,'計算用(別紙5)区分別指導者'!$E:$K,H$2,FALSE),"")</f>
        <v/>
      </c>
      <c r="I13" s="498" t="str">
        <f t="shared" si="0"/>
        <v/>
      </c>
      <c r="J13" s="498" t="str">
        <f>IF($B$3&lt;&gt;"",'計算用(別紙2-2)概要'!$B$2,"")</f>
        <v/>
      </c>
      <c r="L13" s="419"/>
      <c r="M13" s="419"/>
      <c r="N13" s="507" t="str">
        <f>IF($B13&lt;&gt;"",'計算用(別紙2-2)概要'!$R$2,"")</f>
        <v/>
      </c>
    </row>
    <row r="14" spans="1:14" ht="28.5" customHeight="1" x14ac:dyDescent="0.15">
      <c r="A14" s="505" t="str">
        <f>IF($B14&lt;&gt;"",'計算用(別紙2-2)概要'!$A$2,"")</f>
        <v/>
      </c>
      <c r="B14" s="431" t="str">
        <f>IFERROR(VLOOKUP('計算用(別紙5)区分別指導者'!$L13,'計算用(別紙5)区分別指導者'!$E:$K,$B$2,FALSE),"")</f>
        <v/>
      </c>
      <c r="C14" s="434"/>
      <c r="D14" s="434"/>
      <c r="E14" s="434"/>
      <c r="F14" s="431" t="str">
        <f>IFERROR(VLOOKUP('計算用(別紙5)区分別指導者'!$L13,'計算用(別紙5)区分別指導者'!$E:$K,F$2,FALSE),"")</f>
        <v/>
      </c>
      <c r="G14" s="431" t="str">
        <f>IFERROR(VLOOKUP('計算用(別紙5)区分別指導者'!$L13,'計算用(別紙5)区分別指導者'!$E:$K,G$2,FALSE),"")</f>
        <v/>
      </c>
      <c r="H14" s="431" t="str">
        <f>IFERROR(VLOOKUP('計算用(別紙5)区分別指導者'!$L13,'計算用(別紙5)区分別指導者'!$E:$K,H$2,FALSE),"")</f>
        <v/>
      </c>
      <c r="I14" s="498" t="str">
        <f t="shared" si="0"/>
        <v/>
      </c>
      <c r="J14" s="498" t="str">
        <f>IF($B$3&lt;&gt;"",'計算用(別紙2-2)概要'!$B$2,"")</f>
        <v/>
      </c>
      <c r="L14" s="419"/>
      <c r="M14" s="419"/>
      <c r="N14" s="507" t="str">
        <f>IF($B14&lt;&gt;"",'計算用(別紙2-2)概要'!$R$2,"")</f>
        <v/>
      </c>
    </row>
    <row r="15" spans="1:14" ht="28.5" customHeight="1" x14ac:dyDescent="0.15">
      <c r="A15" s="505" t="str">
        <f>IF($B15&lt;&gt;"",'計算用(別紙2-2)概要'!$A$2,"")</f>
        <v/>
      </c>
      <c r="B15" s="431" t="str">
        <f>IFERROR(VLOOKUP('計算用(別紙5)区分別指導者'!$L14,'計算用(別紙5)区分別指導者'!$E:$K,$B$2,FALSE),"")</f>
        <v/>
      </c>
      <c r="C15" s="434"/>
      <c r="D15" s="434"/>
      <c r="E15" s="434"/>
      <c r="F15" s="431" t="str">
        <f>IFERROR(VLOOKUP('計算用(別紙5)区分別指導者'!$L14,'計算用(別紙5)区分別指導者'!$E:$K,F$2,FALSE),"")</f>
        <v/>
      </c>
      <c r="G15" s="431" t="str">
        <f>IFERROR(VLOOKUP('計算用(別紙5)区分別指導者'!$L14,'計算用(別紙5)区分別指導者'!$E:$K,G$2,FALSE),"")</f>
        <v/>
      </c>
      <c r="H15" s="431" t="str">
        <f>IFERROR(VLOOKUP('計算用(別紙5)区分別指導者'!$L14,'計算用(別紙5)区分別指導者'!$E:$K,H$2,FALSE),"")</f>
        <v/>
      </c>
      <c r="I15" s="498" t="str">
        <f t="shared" si="0"/>
        <v/>
      </c>
      <c r="J15" s="498" t="str">
        <f>IF($B$3&lt;&gt;"",'計算用(別紙2-2)概要'!$B$2,"")</f>
        <v/>
      </c>
      <c r="L15" s="419"/>
      <c r="M15" s="419"/>
      <c r="N15" s="507" t="str">
        <f>IF($B15&lt;&gt;"",'計算用(別紙2-2)概要'!$R$2,"")</f>
        <v/>
      </c>
    </row>
    <row r="16" spans="1:14" ht="28.5" customHeight="1" x14ac:dyDescent="0.15">
      <c r="A16" s="505" t="str">
        <f>IF($B16&lt;&gt;"",'計算用(別紙2-2)概要'!$A$2,"")</f>
        <v/>
      </c>
      <c r="B16" s="431" t="str">
        <f>IFERROR(VLOOKUP('計算用(別紙5)区分別指導者'!$L15,'計算用(別紙5)区分別指導者'!$E:$K,$B$2,FALSE),"")</f>
        <v/>
      </c>
      <c r="C16" s="434"/>
      <c r="D16" s="434"/>
      <c r="E16" s="434"/>
      <c r="F16" s="431" t="str">
        <f>IFERROR(VLOOKUP('計算用(別紙5)区分別指導者'!$L15,'計算用(別紙5)区分別指導者'!$E:$K,F$2,FALSE),"")</f>
        <v/>
      </c>
      <c r="G16" s="431" t="str">
        <f>IFERROR(VLOOKUP('計算用(別紙5)区分別指導者'!$L15,'計算用(別紙5)区分別指導者'!$E:$K,G$2,FALSE),"")</f>
        <v/>
      </c>
      <c r="H16" s="431" t="str">
        <f>IFERROR(VLOOKUP('計算用(別紙5)区分別指導者'!$L15,'計算用(別紙5)区分別指導者'!$E:$K,H$2,FALSE),"")</f>
        <v/>
      </c>
      <c r="I16" s="498" t="str">
        <f t="shared" si="0"/>
        <v/>
      </c>
      <c r="J16" s="498" t="str">
        <f>IF($B$3&lt;&gt;"",'計算用(別紙2-2)概要'!$B$2,"")</f>
        <v/>
      </c>
      <c r="L16" s="419"/>
      <c r="M16" s="419"/>
      <c r="N16" s="507" t="str">
        <f>IF($B16&lt;&gt;"",'計算用(別紙2-2)概要'!$R$2,"")</f>
        <v/>
      </c>
    </row>
    <row r="17" spans="1:14" ht="28.5" customHeight="1" x14ac:dyDescent="0.15">
      <c r="A17" s="505" t="str">
        <f>IF($B17&lt;&gt;"",'計算用(別紙2-2)概要'!$A$2,"")</f>
        <v/>
      </c>
      <c r="B17" s="431" t="str">
        <f>IFERROR(VLOOKUP('計算用(別紙5)区分別指導者'!$L16,'計算用(別紙5)区分別指導者'!$E:$K,$B$2,FALSE),"")</f>
        <v/>
      </c>
      <c r="C17" s="434"/>
      <c r="D17" s="434"/>
      <c r="E17" s="434"/>
      <c r="F17" s="431" t="str">
        <f>IFERROR(VLOOKUP('計算用(別紙5)区分別指導者'!$L16,'計算用(別紙5)区分別指導者'!$E:$K,F$2,FALSE),"")</f>
        <v/>
      </c>
      <c r="G17" s="431" t="str">
        <f>IFERROR(VLOOKUP('計算用(別紙5)区分別指導者'!$L16,'計算用(別紙5)区分別指導者'!$E:$K,G$2,FALSE),"")</f>
        <v/>
      </c>
      <c r="H17" s="431" t="str">
        <f>IFERROR(VLOOKUP('計算用(別紙5)区分別指導者'!$L16,'計算用(別紙5)区分別指導者'!$E:$K,H$2,FALSE),"")</f>
        <v/>
      </c>
      <c r="I17" s="498" t="str">
        <f t="shared" si="0"/>
        <v/>
      </c>
      <c r="J17" s="498" t="str">
        <f>IF($B$3&lt;&gt;"",'計算用(別紙2-2)概要'!$B$2,"")</f>
        <v/>
      </c>
      <c r="L17" s="419"/>
      <c r="M17" s="419"/>
      <c r="N17" s="507" t="str">
        <f>IF($B17&lt;&gt;"",'計算用(別紙2-2)概要'!$R$2,"")</f>
        <v/>
      </c>
    </row>
    <row r="18" spans="1:14" ht="28.5" customHeight="1" x14ac:dyDescent="0.15">
      <c r="A18" s="505" t="str">
        <f>IF($B18&lt;&gt;"",'計算用(別紙2-2)概要'!$A$2,"")</f>
        <v/>
      </c>
      <c r="B18" s="431" t="str">
        <f>IFERROR(VLOOKUP('計算用(別紙5)区分別指導者'!$L17,'計算用(別紙5)区分別指導者'!$E:$K,$B$2,FALSE),"")</f>
        <v/>
      </c>
      <c r="C18" s="434"/>
      <c r="D18" s="434"/>
      <c r="E18" s="434"/>
      <c r="F18" s="431" t="str">
        <f>IFERROR(VLOOKUP('計算用(別紙5)区分別指導者'!$L17,'計算用(別紙5)区分別指導者'!$E:$K,F$2,FALSE),"")</f>
        <v/>
      </c>
      <c r="G18" s="431" t="str">
        <f>IFERROR(VLOOKUP('計算用(別紙5)区分別指導者'!$L17,'計算用(別紙5)区分別指導者'!$E:$K,G$2,FALSE),"")</f>
        <v/>
      </c>
      <c r="H18" s="431" t="str">
        <f>IFERROR(VLOOKUP('計算用(別紙5)区分別指導者'!$L17,'計算用(別紙5)区分別指導者'!$E:$K,H$2,FALSE),"")</f>
        <v/>
      </c>
      <c r="I18" s="498" t="str">
        <f t="shared" si="0"/>
        <v/>
      </c>
      <c r="J18" s="498" t="str">
        <f>IF($B$3&lt;&gt;"",'計算用(別紙2-2)概要'!$B$2,"")</f>
        <v/>
      </c>
      <c r="L18" s="419"/>
      <c r="M18" s="419"/>
      <c r="N18" s="507" t="str">
        <f>IF($B18&lt;&gt;"",'計算用(別紙2-2)概要'!$R$2,"")</f>
        <v/>
      </c>
    </row>
    <row r="19" spans="1:14" ht="28.5" customHeight="1" x14ac:dyDescent="0.15">
      <c r="A19" s="505" t="str">
        <f>IF($B19&lt;&gt;"",'計算用(別紙2-2)概要'!$A$2,"")</f>
        <v/>
      </c>
      <c r="B19" s="431" t="str">
        <f>IFERROR(VLOOKUP('計算用(別紙5)区分別指導者'!$L18,'計算用(別紙5)区分別指導者'!$E:$K,$B$2,FALSE),"")</f>
        <v/>
      </c>
      <c r="C19" s="434"/>
      <c r="D19" s="434"/>
      <c r="E19" s="434"/>
      <c r="F19" s="431" t="str">
        <f>IFERROR(VLOOKUP('計算用(別紙5)区分別指導者'!$L18,'計算用(別紙5)区分別指導者'!$E:$K,F$2,FALSE),"")</f>
        <v/>
      </c>
      <c r="G19" s="431" t="str">
        <f>IFERROR(VLOOKUP('計算用(別紙5)区分別指導者'!$L18,'計算用(別紙5)区分別指導者'!$E:$K,G$2,FALSE),"")</f>
        <v/>
      </c>
      <c r="H19" s="431" t="str">
        <f>IFERROR(VLOOKUP('計算用(別紙5)区分別指導者'!$L18,'計算用(別紙5)区分別指導者'!$E:$K,H$2,FALSE),"")</f>
        <v/>
      </c>
      <c r="I19" s="498" t="str">
        <f t="shared" si="0"/>
        <v/>
      </c>
      <c r="J19" s="498" t="str">
        <f>IF($B$3&lt;&gt;"",'計算用(別紙2-2)概要'!$B$2,"")</f>
        <v/>
      </c>
      <c r="L19" s="419"/>
      <c r="M19" s="419"/>
      <c r="N19" s="507" t="str">
        <f>IF($B19&lt;&gt;"",'計算用(別紙2-2)概要'!$R$2,"")</f>
        <v/>
      </c>
    </row>
    <row r="20" spans="1:14" ht="28.5" customHeight="1" x14ac:dyDescent="0.15">
      <c r="A20" s="505" t="str">
        <f>IF($B20&lt;&gt;"",'計算用(別紙2-2)概要'!$A$2,"")</f>
        <v/>
      </c>
      <c r="B20" s="431" t="str">
        <f>IFERROR(VLOOKUP('計算用(別紙5)区分別指導者'!$L19,'計算用(別紙5)区分別指導者'!$E:$K,$B$2,FALSE),"")</f>
        <v/>
      </c>
      <c r="C20" s="434"/>
      <c r="D20" s="434"/>
      <c r="E20" s="434"/>
      <c r="F20" s="431" t="str">
        <f>IFERROR(VLOOKUP('計算用(別紙5)区分別指導者'!$L19,'計算用(別紙5)区分別指導者'!$E:$K,F$2,FALSE),"")</f>
        <v/>
      </c>
      <c r="G20" s="431" t="str">
        <f>IFERROR(VLOOKUP('計算用(別紙5)区分別指導者'!$L19,'計算用(別紙5)区分別指導者'!$E:$K,G$2,FALSE),"")</f>
        <v/>
      </c>
      <c r="H20" s="431" t="str">
        <f>IFERROR(VLOOKUP('計算用(別紙5)区分別指導者'!$L19,'計算用(別紙5)区分別指導者'!$E:$K,H$2,FALSE),"")</f>
        <v/>
      </c>
      <c r="I20" s="498" t="str">
        <f t="shared" si="0"/>
        <v/>
      </c>
      <c r="J20" s="498" t="str">
        <f>IF($B$3&lt;&gt;"",'計算用(別紙2-2)概要'!$B$2,"")</f>
        <v/>
      </c>
      <c r="L20" s="419"/>
      <c r="M20" s="419"/>
      <c r="N20" s="507" t="str">
        <f>IF($B20&lt;&gt;"",'計算用(別紙2-2)概要'!$R$2,"")</f>
        <v/>
      </c>
    </row>
    <row r="21" spans="1:14" ht="28.5" customHeight="1" x14ac:dyDescent="0.15">
      <c r="A21" s="505" t="str">
        <f>IF($B21&lt;&gt;"",'計算用(別紙2-2)概要'!$A$2,"")</f>
        <v/>
      </c>
      <c r="B21" s="431" t="str">
        <f>IFERROR(VLOOKUP('計算用(別紙5)区分別指導者'!$L20,'計算用(別紙5)区分別指導者'!$E:$K,$B$2,FALSE),"")</f>
        <v/>
      </c>
      <c r="C21" s="434"/>
      <c r="D21" s="434"/>
      <c r="E21" s="434"/>
      <c r="F21" s="431" t="str">
        <f>IFERROR(VLOOKUP('計算用(別紙5)区分別指導者'!$L20,'計算用(別紙5)区分別指導者'!$E:$K,F$2,FALSE),"")</f>
        <v/>
      </c>
      <c r="G21" s="431" t="str">
        <f>IFERROR(VLOOKUP('計算用(別紙5)区分別指導者'!$L20,'計算用(別紙5)区分別指導者'!$E:$K,G$2,FALSE),"")</f>
        <v/>
      </c>
      <c r="H21" s="431" t="str">
        <f>IFERROR(VLOOKUP('計算用(別紙5)区分別指導者'!$L20,'計算用(別紙5)区分別指導者'!$E:$K,H$2,FALSE),"")</f>
        <v/>
      </c>
      <c r="I21" s="498" t="str">
        <f t="shared" si="0"/>
        <v/>
      </c>
      <c r="J21" s="498" t="str">
        <f>IF($B$3&lt;&gt;"",'計算用(別紙2-2)概要'!$B$2,"")</f>
        <v/>
      </c>
      <c r="L21" s="419"/>
      <c r="M21" s="419"/>
      <c r="N21" s="507" t="str">
        <f>IF($B21&lt;&gt;"",'計算用(別紙2-2)概要'!$R$2,"")</f>
        <v/>
      </c>
    </row>
    <row r="22" spans="1:14" ht="28.5" customHeight="1" x14ac:dyDescent="0.15">
      <c r="A22" s="505" t="str">
        <f>IF($B22&lt;&gt;"",'計算用(別紙2-2)概要'!$A$2,"")</f>
        <v/>
      </c>
      <c r="B22" s="431" t="str">
        <f>IFERROR(VLOOKUP('計算用(別紙5)区分別指導者'!$L21,'計算用(別紙5)区分別指導者'!$E:$K,$B$2,FALSE),"")</f>
        <v/>
      </c>
      <c r="C22" s="434"/>
      <c r="D22" s="434"/>
      <c r="E22" s="434"/>
      <c r="F22" s="431" t="str">
        <f>IFERROR(VLOOKUP('計算用(別紙5)区分別指導者'!$L21,'計算用(別紙5)区分別指導者'!$E:$K,F$2,FALSE),"")</f>
        <v/>
      </c>
      <c r="G22" s="431" t="str">
        <f>IFERROR(VLOOKUP('計算用(別紙5)区分別指導者'!$L21,'計算用(別紙5)区分別指導者'!$E:$K,G$2,FALSE),"")</f>
        <v/>
      </c>
      <c r="H22" s="431" t="str">
        <f>IFERROR(VLOOKUP('計算用(別紙5)区分別指導者'!$L21,'計算用(別紙5)区分別指導者'!$E:$K,H$2,FALSE),"")</f>
        <v/>
      </c>
      <c r="I22" s="498" t="str">
        <f t="shared" si="0"/>
        <v/>
      </c>
      <c r="J22" s="498" t="str">
        <f>IF($B$3&lt;&gt;"",'計算用(別紙2-2)概要'!$B$2,"")</f>
        <v/>
      </c>
      <c r="L22" s="419"/>
      <c r="M22" s="419"/>
      <c r="N22" s="507" t="str">
        <f>IF($B22&lt;&gt;"",'計算用(別紙2-2)概要'!$R$2,"")</f>
        <v/>
      </c>
    </row>
    <row r="23" spans="1:14" ht="28.5" customHeight="1" x14ac:dyDescent="0.15">
      <c r="A23" s="505" t="str">
        <f>IF($B23&lt;&gt;"",'計算用(別紙2-2)概要'!$A$2,"")</f>
        <v/>
      </c>
      <c r="B23" s="431" t="str">
        <f>IFERROR(VLOOKUP('計算用(別紙5)区分別指導者'!$L22,'計算用(別紙5)区分別指導者'!$E:$K,$B$2,FALSE),"")</f>
        <v/>
      </c>
      <c r="F23" s="431" t="str">
        <f>IFERROR(VLOOKUP('計算用(別紙5)区分別指導者'!$L22,'計算用(別紙5)区分別指導者'!$E:$K,F$2,FALSE),"")</f>
        <v/>
      </c>
      <c r="G23" s="431" t="str">
        <f>IFERROR(VLOOKUP('計算用(別紙5)区分別指導者'!$L22,'計算用(別紙5)区分別指導者'!$E:$K,G$2,FALSE),"")</f>
        <v/>
      </c>
      <c r="H23" s="431" t="str">
        <f>IFERROR(VLOOKUP('計算用(別紙5)区分別指導者'!$L22,'計算用(別紙5)区分別指導者'!$E:$K,H$2,FALSE),"")</f>
        <v/>
      </c>
      <c r="I23" s="498" t="str">
        <f t="shared" si="0"/>
        <v/>
      </c>
      <c r="J23" s="498" t="str">
        <f>IF($B$3&lt;&gt;"",'計算用(別紙2-2)概要'!$B$2,"")</f>
        <v/>
      </c>
      <c r="L23" s="419"/>
      <c r="M23" s="419"/>
      <c r="N23" s="507" t="str">
        <f>IF($B23&lt;&gt;"",'計算用(別紙2-2)概要'!$R$2,"")</f>
        <v/>
      </c>
    </row>
    <row r="24" spans="1:14" ht="28.5" customHeight="1" x14ac:dyDescent="0.15">
      <c r="A24" s="505" t="str">
        <f>IF($B24&lt;&gt;"",'計算用(別紙2-2)概要'!$A$2,"")</f>
        <v/>
      </c>
      <c r="B24" s="431" t="str">
        <f>IFERROR(VLOOKUP('計算用(別紙5)区分別指導者'!$L23,'計算用(別紙5)区分別指導者'!$E:$K,$B$2,FALSE),"")</f>
        <v/>
      </c>
      <c r="F24" s="431" t="str">
        <f>IFERROR(VLOOKUP('計算用(別紙5)区分別指導者'!$L23,'計算用(別紙5)区分別指導者'!$E:$K,F$2,FALSE),"")</f>
        <v/>
      </c>
      <c r="G24" s="431" t="str">
        <f>IFERROR(VLOOKUP('計算用(別紙5)区分別指導者'!$L23,'計算用(別紙5)区分別指導者'!$E:$K,G$2,FALSE),"")</f>
        <v/>
      </c>
      <c r="H24" s="431" t="str">
        <f>IFERROR(VLOOKUP('計算用(別紙5)区分別指導者'!$L23,'計算用(別紙5)区分別指導者'!$E:$K,H$2,FALSE),"")</f>
        <v/>
      </c>
      <c r="I24" s="498" t="str">
        <f t="shared" si="0"/>
        <v/>
      </c>
      <c r="J24" s="498" t="str">
        <f>IF($B$3&lt;&gt;"",'計算用(別紙2-2)概要'!$B$2,"")</f>
        <v/>
      </c>
      <c r="L24" s="419"/>
      <c r="M24" s="419"/>
      <c r="N24" s="507" t="str">
        <f>IF($B24&lt;&gt;"",'計算用(別紙2-2)概要'!$R$2,"")</f>
        <v/>
      </c>
    </row>
    <row r="25" spans="1:14" ht="28.5" customHeight="1" x14ac:dyDescent="0.15">
      <c r="A25" s="505" t="str">
        <f>IF($B25&lt;&gt;"",'計算用(別紙2-2)概要'!$A$2,"")</f>
        <v/>
      </c>
      <c r="B25" s="431" t="str">
        <f>IFERROR(VLOOKUP('計算用(別紙5)区分別指導者'!$L24,'計算用(別紙5)区分別指導者'!$E:$K,$B$2,FALSE),"")</f>
        <v/>
      </c>
      <c r="F25" s="431" t="str">
        <f>IFERROR(VLOOKUP('計算用(別紙5)区分別指導者'!$L24,'計算用(別紙5)区分別指導者'!$E:$K,F$2,FALSE),"")</f>
        <v/>
      </c>
      <c r="G25" s="431" t="str">
        <f>IFERROR(VLOOKUP('計算用(別紙5)区分別指導者'!$L24,'計算用(別紙5)区分別指導者'!$E:$K,G$2,FALSE),"")</f>
        <v/>
      </c>
      <c r="H25" s="431" t="str">
        <f>IFERROR(VLOOKUP('計算用(別紙5)区分別指導者'!$L24,'計算用(別紙5)区分別指導者'!$E:$K,H$2,FALSE),"")</f>
        <v/>
      </c>
      <c r="I25" s="498" t="str">
        <f t="shared" si="0"/>
        <v/>
      </c>
      <c r="J25" s="498" t="str">
        <f>IF($B$3&lt;&gt;"",'計算用(別紙2-2)概要'!$B$2,"")</f>
        <v/>
      </c>
      <c r="L25" s="419"/>
      <c r="M25" s="419"/>
      <c r="N25" s="507" t="str">
        <f>IF($B25&lt;&gt;"",'計算用(別紙2-2)概要'!$R$2,"")</f>
        <v/>
      </c>
    </row>
    <row r="26" spans="1:14" ht="28.5" customHeight="1" x14ac:dyDescent="0.15">
      <c r="A26" s="505" t="str">
        <f>IF($B26&lt;&gt;"",'計算用(別紙2-2)概要'!$A$2,"")</f>
        <v/>
      </c>
      <c r="B26" s="431" t="str">
        <f>IFERROR(VLOOKUP('計算用(別紙5)区分別指導者'!$L25,'計算用(別紙5)区分別指導者'!$E:$K,$B$2,FALSE),"")</f>
        <v/>
      </c>
      <c r="F26" s="431" t="str">
        <f>IFERROR(VLOOKUP('計算用(別紙5)区分別指導者'!$L25,'計算用(別紙5)区分別指導者'!$E:$K,F$2,FALSE),"")</f>
        <v/>
      </c>
      <c r="G26" s="431" t="str">
        <f>IFERROR(VLOOKUP('計算用(別紙5)区分別指導者'!$L25,'計算用(別紙5)区分別指導者'!$E:$K,G$2,FALSE),"")</f>
        <v/>
      </c>
      <c r="H26" s="431" t="str">
        <f>IFERROR(VLOOKUP('計算用(別紙5)区分別指導者'!$L25,'計算用(別紙5)区分別指導者'!$E:$K,H$2,FALSE),"")</f>
        <v/>
      </c>
      <c r="I26" s="498" t="str">
        <f t="shared" si="0"/>
        <v/>
      </c>
      <c r="J26" s="498" t="str">
        <f>IF($B$3&lt;&gt;"",'計算用(別紙2-2)概要'!$B$2,"")</f>
        <v/>
      </c>
      <c r="L26" s="419"/>
      <c r="M26" s="419"/>
      <c r="N26" s="507" t="str">
        <f>IF($B26&lt;&gt;"",'計算用(別紙2-2)概要'!$R$2,"")</f>
        <v/>
      </c>
    </row>
    <row r="27" spans="1:14" ht="28.5" customHeight="1" x14ac:dyDescent="0.15">
      <c r="A27" s="505" t="str">
        <f>IF($B27&lt;&gt;"",'計算用(別紙2-2)概要'!$A$2,"")</f>
        <v/>
      </c>
      <c r="B27" s="431" t="str">
        <f>IFERROR(VLOOKUP('計算用(別紙5)区分別指導者'!$L26,'計算用(別紙5)区分別指導者'!$E:$K,$B$2,FALSE),"")</f>
        <v/>
      </c>
      <c r="F27" s="431" t="str">
        <f>IFERROR(VLOOKUP('計算用(別紙5)区分別指導者'!$L26,'計算用(別紙5)区分別指導者'!$E:$K,F$2,FALSE),"")</f>
        <v/>
      </c>
      <c r="G27" s="431" t="str">
        <f>IFERROR(VLOOKUP('計算用(別紙5)区分別指導者'!$L26,'計算用(別紙5)区分別指導者'!$E:$K,G$2,FALSE),"")</f>
        <v/>
      </c>
      <c r="H27" s="431" t="str">
        <f>IFERROR(VLOOKUP('計算用(別紙5)区分別指導者'!$L26,'計算用(別紙5)区分別指導者'!$E:$K,H$2,FALSE),"")</f>
        <v/>
      </c>
      <c r="I27" s="498" t="str">
        <f t="shared" si="0"/>
        <v/>
      </c>
      <c r="J27" s="498" t="str">
        <f>IF($B$3&lt;&gt;"",'計算用(別紙2-2)概要'!$B$2,"")</f>
        <v/>
      </c>
      <c r="L27" s="419"/>
      <c r="M27" s="419"/>
      <c r="N27" s="507" t="str">
        <f>IF($B27&lt;&gt;"",'計算用(別紙2-2)概要'!$R$2,"")</f>
        <v/>
      </c>
    </row>
    <row r="28" spans="1:14" ht="28.5" customHeight="1" x14ac:dyDescent="0.15">
      <c r="A28" s="505" t="str">
        <f>IF($B28&lt;&gt;"",'計算用(別紙2-2)概要'!$A$2,"")</f>
        <v/>
      </c>
      <c r="B28" s="431" t="str">
        <f>IFERROR(VLOOKUP('計算用(別紙5)区分別指導者'!$L27,'計算用(別紙5)区分別指導者'!$E:$K,$B$2,FALSE),"")</f>
        <v/>
      </c>
      <c r="F28" s="431" t="str">
        <f>IFERROR(VLOOKUP('計算用(別紙5)区分別指導者'!$L27,'計算用(別紙5)区分別指導者'!$E:$K,F$2,FALSE),"")</f>
        <v/>
      </c>
      <c r="G28" s="431" t="str">
        <f>IFERROR(VLOOKUP('計算用(別紙5)区分別指導者'!$L27,'計算用(別紙5)区分別指導者'!$E:$K,G$2,FALSE),"")</f>
        <v/>
      </c>
      <c r="H28" s="431" t="str">
        <f>IFERROR(VLOOKUP('計算用(別紙5)区分別指導者'!$L27,'計算用(別紙5)区分別指導者'!$E:$K,H$2,FALSE),"")</f>
        <v/>
      </c>
      <c r="I28" s="498" t="str">
        <f t="shared" si="0"/>
        <v/>
      </c>
      <c r="J28" s="498" t="str">
        <f>IF($B$3&lt;&gt;"",'計算用(別紙2-2)概要'!$B$2,"")</f>
        <v/>
      </c>
      <c r="L28" s="419"/>
      <c r="M28" s="419"/>
      <c r="N28" s="507" t="str">
        <f>IF($B28&lt;&gt;"",'計算用(別紙2-2)概要'!$R$2,"")</f>
        <v/>
      </c>
    </row>
    <row r="29" spans="1:14" ht="28.5" customHeight="1" x14ac:dyDescent="0.15">
      <c r="A29" s="505" t="str">
        <f>IF($B29&lt;&gt;"",'計算用(別紙2-2)概要'!$A$2,"")</f>
        <v/>
      </c>
      <c r="B29" s="431" t="str">
        <f>IFERROR(VLOOKUP('計算用(別紙5)区分別指導者'!$L28,'計算用(別紙5)区分別指導者'!$E:$K,$B$2,FALSE),"")</f>
        <v/>
      </c>
      <c r="F29" s="431" t="str">
        <f>IFERROR(VLOOKUP('計算用(別紙5)区分別指導者'!$L28,'計算用(別紙5)区分別指導者'!$E:$K,F$2,FALSE),"")</f>
        <v/>
      </c>
      <c r="G29" s="431" t="str">
        <f>IFERROR(VLOOKUP('計算用(別紙5)区分別指導者'!$L28,'計算用(別紙5)区分別指導者'!$E:$K,G$2,FALSE),"")</f>
        <v/>
      </c>
      <c r="H29" s="431" t="str">
        <f>IFERROR(VLOOKUP('計算用(別紙5)区分別指導者'!$L28,'計算用(別紙5)区分別指導者'!$E:$K,H$2,FALSE),"")</f>
        <v/>
      </c>
      <c r="I29" s="498" t="str">
        <f t="shared" si="0"/>
        <v/>
      </c>
      <c r="J29" s="498" t="str">
        <f>IF($B$3&lt;&gt;"",'計算用(別紙2-2)概要'!$B$2,"")</f>
        <v/>
      </c>
      <c r="L29" s="419"/>
      <c r="M29" s="419"/>
      <c r="N29" s="507" t="str">
        <f>IF($B29&lt;&gt;"",'計算用(別紙2-2)概要'!$R$2,"")</f>
        <v/>
      </c>
    </row>
    <row r="30" spans="1:14" ht="28.5" customHeight="1" x14ac:dyDescent="0.15">
      <c r="A30" s="505" t="str">
        <f>IF($B30&lt;&gt;"",'計算用(別紙2-2)概要'!$A$2,"")</f>
        <v/>
      </c>
      <c r="B30" s="431" t="str">
        <f>IFERROR(VLOOKUP('計算用(別紙5)区分別指導者'!$L29,'計算用(別紙5)区分別指導者'!$E:$K,$B$2,FALSE),"")</f>
        <v/>
      </c>
      <c r="F30" s="431" t="str">
        <f>IFERROR(VLOOKUP('計算用(別紙5)区分別指導者'!$L29,'計算用(別紙5)区分別指導者'!$E:$K,F$2,FALSE),"")</f>
        <v/>
      </c>
      <c r="G30" s="431" t="str">
        <f>IFERROR(VLOOKUP('計算用(別紙5)区分別指導者'!$L29,'計算用(別紙5)区分別指導者'!$E:$K,G$2,FALSE),"")</f>
        <v/>
      </c>
      <c r="H30" s="431" t="str">
        <f>IFERROR(VLOOKUP('計算用(別紙5)区分別指導者'!$L29,'計算用(別紙5)区分別指導者'!$E:$K,H$2,FALSE),"")</f>
        <v/>
      </c>
      <c r="I30" s="498" t="str">
        <f t="shared" si="0"/>
        <v/>
      </c>
      <c r="J30" s="498" t="str">
        <f>IF($B$3&lt;&gt;"",'計算用(別紙2-2)概要'!$B$2,"")</f>
        <v/>
      </c>
      <c r="L30" s="419"/>
      <c r="M30" s="419"/>
      <c r="N30" s="507" t="str">
        <f>IF($B30&lt;&gt;"",'計算用(別紙2-2)概要'!$R$2,"")</f>
        <v/>
      </c>
    </row>
    <row r="31" spans="1:14" ht="28.5" customHeight="1" x14ac:dyDescent="0.15">
      <c r="A31" s="505" t="str">
        <f>IF($B31&lt;&gt;"",'計算用(別紙2-2)概要'!$A$2,"")</f>
        <v/>
      </c>
      <c r="B31" s="431" t="str">
        <f>IFERROR(VLOOKUP('計算用(別紙5)区分別指導者'!$L30,'計算用(別紙5)区分別指導者'!$E:$K,$B$2,FALSE),"")</f>
        <v/>
      </c>
      <c r="F31" s="431" t="str">
        <f>IFERROR(VLOOKUP('計算用(別紙5)区分別指導者'!$L30,'計算用(別紙5)区分別指導者'!$E:$K,F$2,FALSE),"")</f>
        <v/>
      </c>
      <c r="G31" s="431" t="str">
        <f>IFERROR(VLOOKUP('計算用(別紙5)区分別指導者'!$L30,'計算用(別紙5)区分別指導者'!$E:$K,G$2,FALSE),"")</f>
        <v/>
      </c>
      <c r="H31" s="431" t="str">
        <f>IFERROR(VLOOKUP('計算用(別紙5)区分別指導者'!$L30,'計算用(別紙5)区分別指導者'!$E:$K,H$2,FALSE),"")</f>
        <v/>
      </c>
      <c r="I31" s="498" t="str">
        <f t="shared" si="0"/>
        <v/>
      </c>
      <c r="J31" s="498" t="str">
        <f>IF($B$3&lt;&gt;"",'計算用(別紙2-2)概要'!$B$2,"")</f>
        <v/>
      </c>
      <c r="L31" s="419"/>
      <c r="M31" s="419"/>
      <c r="N31" s="507" t="str">
        <f>IF($B31&lt;&gt;"",'計算用(別紙2-2)概要'!$R$2,"")</f>
        <v/>
      </c>
    </row>
    <row r="32" spans="1:14" ht="28.5" customHeight="1" x14ac:dyDescent="0.15">
      <c r="A32" s="505" t="str">
        <f>IF($B32&lt;&gt;"",'計算用(別紙2-2)概要'!$A$2,"")</f>
        <v/>
      </c>
      <c r="B32" s="431" t="str">
        <f>IFERROR(VLOOKUP('計算用(別紙5)区分別指導者'!$L31,'計算用(別紙5)区分別指導者'!$E:$K,$B$2,FALSE),"")</f>
        <v/>
      </c>
      <c r="F32" s="431" t="str">
        <f>IFERROR(VLOOKUP('計算用(別紙5)区分別指導者'!$L31,'計算用(別紙5)区分別指導者'!$E:$K,F$2,FALSE),"")</f>
        <v/>
      </c>
      <c r="G32" s="431" t="str">
        <f>IFERROR(VLOOKUP('計算用(別紙5)区分別指導者'!$L31,'計算用(別紙5)区分別指導者'!$E:$K,G$2,FALSE),"")</f>
        <v/>
      </c>
      <c r="H32" s="431" t="str">
        <f>IFERROR(VLOOKUP('計算用(別紙5)区分別指導者'!$L31,'計算用(別紙5)区分別指導者'!$E:$K,H$2,FALSE),"")</f>
        <v/>
      </c>
      <c r="I32" s="498" t="str">
        <f t="shared" si="0"/>
        <v/>
      </c>
      <c r="J32" s="498" t="str">
        <f>IF($B$3&lt;&gt;"",'計算用(別紙2-2)概要'!$B$2,"")</f>
        <v/>
      </c>
      <c r="L32" s="419"/>
      <c r="M32" s="419"/>
      <c r="N32" s="507" t="str">
        <f>IF($B32&lt;&gt;"",'計算用(別紙2-2)概要'!$R$2,"")</f>
        <v/>
      </c>
    </row>
    <row r="33" spans="1:14" ht="28.5" customHeight="1" x14ac:dyDescent="0.15">
      <c r="A33" s="505" t="str">
        <f>IF($B33&lt;&gt;"",'計算用(別紙2-2)概要'!$A$2,"")</f>
        <v/>
      </c>
      <c r="B33" s="431" t="str">
        <f>IFERROR(VLOOKUP('計算用(別紙5)区分別指導者'!$L32,'計算用(別紙5)区分別指導者'!$E:$K,$B$2,FALSE),"")</f>
        <v/>
      </c>
      <c r="F33" s="431" t="str">
        <f>IFERROR(VLOOKUP('計算用(別紙5)区分別指導者'!$L32,'計算用(別紙5)区分別指導者'!$E:$K,F$2,FALSE),"")</f>
        <v/>
      </c>
      <c r="G33" s="431" t="str">
        <f>IFERROR(VLOOKUP('計算用(別紙5)区分別指導者'!$L32,'計算用(別紙5)区分別指導者'!$E:$K,G$2,FALSE),"")</f>
        <v/>
      </c>
      <c r="H33" s="431" t="str">
        <f>IFERROR(VLOOKUP('計算用(別紙5)区分別指導者'!$L32,'計算用(別紙5)区分別指導者'!$E:$K,H$2,FALSE),"")</f>
        <v/>
      </c>
      <c r="I33" s="498" t="str">
        <f t="shared" si="0"/>
        <v/>
      </c>
      <c r="J33" s="498" t="str">
        <f>IF($B$3&lt;&gt;"",'計算用(別紙2-2)概要'!$B$2,"")</f>
        <v/>
      </c>
      <c r="L33" s="419"/>
      <c r="M33" s="419"/>
      <c r="N33" s="507" t="str">
        <f>IF($B33&lt;&gt;"",'計算用(別紙2-2)概要'!$R$2,"")</f>
        <v/>
      </c>
    </row>
    <row r="34" spans="1:14" ht="28.5" customHeight="1" x14ac:dyDescent="0.15">
      <c r="A34" s="505" t="str">
        <f>IF($B34&lt;&gt;"",'計算用(別紙2-2)概要'!$A$2,"")</f>
        <v/>
      </c>
      <c r="B34" s="431" t="str">
        <f>IFERROR(VLOOKUP('計算用(別紙5)区分別指導者'!$L33,'計算用(別紙5)区分別指導者'!$E:$K,$B$2,FALSE),"")</f>
        <v/>
      </c>
      <c r="F34" s="431" t="str">
        <f>IFERROR(VLOOKUP('計算用(別紙5)区分別指導者'!$L33,'計算用(別紙5)区分別指導者'!$E:$K,F$2,FALSE),"")</f>
        <v/>
      </c>
      <c r="G34" s="431" t="str">
        <f>IFERROR(VLOOKUP('計算用(別紙5)区分別指導者'!$L33,'計算用(別紙5)区分別指導者'!$E:$K,G$2,FALSE),"")</f>
        <v/>
      </c>
      <c r="H34" s="431" t="str">
        <f>IFERROR(VLOOKUP('計算用(別紙5)区分別指導者'!$L33,'計算用(別紙5)区分別指導者'!$E:$K,H$2,FALSE),"")</f>
        <v/>
      </c>
      <c r="I34" s="498" t="str">
        <f t="shared" si="0"/>
        <v/>
      </c>
      <c r="J34" s="498" t="str">
        <f>IF($B$3&lt;&gt;"",'計算用(別紙2-2)概要'!$B$2,"")</f>
        <v/>
      </c>
      <c r="L34" s="419"/>
      <c r="M34" s="419"/>
      <c r="N34" s="507" t="str">
        <f>IF($B34&lt;&gt;"",'計算用(別紙2-2)概要'!$R$2,"")</f>
        <v/>
      </c>
    </row>
    <row r="35" spans="1:14" ht="28.5" customHeight="1" x14ac:dyDescent="0.15">
      <c r="A35" s="505" t="str">
        <f>IF($B35&lt;&gt;"",'計算用(別紙2-2)概要'!$A$2,"")</f>
        <v/>
      </c>
      <c r="B35" s="431" t="str">
        <f>IFERROR(VLOOKUP('計算用(別紙5)区分別指導者'!$L34,'計算用(別紙5)区分別指導者'!$E:$K,$B$2,FALSE),"")</f>
        <v/>
      </c>
      <c r="F35" s="431" t="str">
        <f>IFERROR(VLOOKUP('計算用(別紙5)区分別指導者'!$L34,'計算用(別紙5)区分別指導者'!$E:$K,F$2,FALSE),"")</f>
        <v/>
      </c>
      <c r="G35" s="431" t="str">
        <f>IFERROR(VLOOKUP('計算用(別紙5)区分別指導者'!$L34,'計算用(別紙5)区分別指導者'!$E:$K,G$2,FALSE),"")</f>
        <v/>
      </c>
      <c r="H35" s="431" t="str">
        <f>IFERROR(VLOOKUP('計算用(別紙5)区分別指導者'!$L34,'計算用(別紙5)区分別指導者'!$E:$K,H$2,FALSE),"")</f>
        <v/>
      </c>
      <c r="I35" s="498" t="str">
        <f t="shared" si="0"/>
        <v/>
      </c>
      <c r="J35" s="498" t="str">
        <f>IF($B$3&lt;&gt;"",'計算用(別紙2-2)概要'!$B$2,"")</f>
        <v/>
      </c>
      <c r="L35" s="419"/>
      <c r="M35" s="419"/>
      <c r="N35" s="507" t="str">
        <f>IF($B35&lt;&gt;"",'計算用(別紙2-2)概要'!$R$2,"")</f>
        <v/>
      </c>
    </row>
    <row r="36" spans="1:14" ht="28.5" customHeight="1" x14ac:dyDescent="0.15">
      <c r="A36" s="505" t="str">
        <f>IF($B36&lt;&gt;"",'計算用(別紙2-2)概要'!$A$2,"")</f>
        <v/>
      </c>
      <c r="B36" s="431" t="str">
        <f>IFERROR(VLOOKUP('計算用(別紙5)区分別指導者'!$L35,'計算用(別紙5)区分別指導者'!$E:$K,$B$2,FALSE),"")</f>
        <v/>
      </c>
      <c r="F36" s="431" t="str">
        <f>IFERROR(VLOOKUP('計算用(別紙5)区分別指導者'!$L35,'計算用(別紙5)区分別指導者'!$E:$K,F$2,FALSE),"")</f>
        <v/>
      </c>
      <c r="G36" s="431" t="str">
        <f>IFERROR(VLOOKUP('計算用(別紙5)区分別指導者'!$L35,'計算用(別紙5)区分別指導者'!$E:$K,G$2,FALSE),"")</f>
        <v/>
      </c>
      <c r="H36" s="431" t="str">
        <f>IFERROR(VLOOKUP('計算用(別紙5)区分別指導者'!$L35,'計算用(別紙5)区分別指導者'!$E:$K,H$2,FALSE),"")</f>
        <v/>
      </c>
      <c r="I36" s="498" t="str">
        <f t="shared" si="0"/>
        <v/>
      </c>
      <c r="J36" s="498" t="str">
        <f>IF($B$3&lt;&gt;"",'計算用(別紙2-2)概要'!$B$2,"")</f>
        <v/>
      </c>
      <c r="L36" s="419"/>
      <c r="M36" s="419"/>
      <c r="N36" s="507" t="str">
        <f>IF($B36&lt;&gt;"",'計算用(別紙2-2)概要'!$R$2,"")</f>
        <v/>
      </c>
    </row>
    <row r="37" spans="1:14" ht="28.5" customHeight="1" x14ac:dyDescent="0.15">
      <c r="A37" s="505" t="str">
        <f>IF($B37&lt;&gt;"",'計算用(別紙2-2)概要'!$A$2,"")</f>
        <v/>
      </c>
      <c r="B37" s="431" t="str">
        <f>IFERROR(VLOOKUP('計算用(別紙5)区分別指導者'!$L36,'計算用(別紙5)区分別指導者'!$E:$K,$B$2,FALSE),"")</f>
        <v/>
      </c>
      <c r="F37" s="431" t="str">
        <f>IFERROR(VLOOKUP('計算用(別紙5)区分別指導者'!$L36,'計算用(別紙5)区分別指導者'!$E:$K,F$2,FALSE),"")</f>
        <v/>
      </c>
      <c r="G37" s="431" t="str">
        <f>IFERROR(VLOOKUP('計算用(別紙5)区分別指導者'!$L36,'計算用(別紙5)区分別指導者'!$E:$K,G$2,FALSE),"")</f>
        <v/>
      </c>
      <c r="H37" s="431" t="str">
        <f>IFERROR(VLOOKUP('計算用(別紙5)区分別指導者'!$L36,'計算用(別紙5)区分別指導者'!$E:$K,H$2,FALSE),"")</f>
        <v/>
      </c>
      <c r="I37" s="498" t="str">
        <f t="shared" si="0"/>
        <v/>
      </c>
      <c r="J37" s="498" t="str">
        <f>IF($B$3&lt;&gt;"",'計算用(別紙2-2)概要'!$B$2,"")</f>
        <v/>
      </c>
      <c r="L37" s="419"/>
      <c r="M37" s="419"/>
      <c r="N37" s="507" t="str">
        <f>IF($B37&lt;&gt;"",'計算用(別紙2-2)概要'!$R$2,"")</f>
        <v/>
      </c>
    </row>
    <row r="38" spans="1:14" ht="28.5" customHeight="1" x14ac:dyDescent="0.15">
      <c r="A38" s="505" t="str">
        <f>IF($B38&lt;&gt;"",'計算用(別紙2-2)概要'!$A$2,"")</f>
        <v/>
      </c>
      <c r="B38" s="431" t="str">
        <f>IFERROR(VLOOKUP('計算用(別紙5)区分別指導者'!$L37,'計算用(別紙5)区分別指導者'!$E:$K,$B$2,FALSE),"")</f>
        <v/>
      </c>
      <c r="F38" s="431" t="str">
        <f>IFERROR(VLOOKUP('計算用(別紙5)区分別指導者'!$L37,'計算用(別紙5)区分別指導者'!$E:$K,F$2,FALSE),"")</f>
        <v/>
      </c>
      <c r="G38" s="431" t="str">
        <f>IFERROR(VLOOKUP('計算用(別紙5)区分別指導者'!$L37,'計算用(別紙5)区分別指導者'!$E:$K,G$2,FALSE),"")</f>
        <v/>
      </c>
      <c r="H38" s="431" t="str">
        <f>IFERROR(VLOOKUP('計算用(別紙5)区分別指導者'!$L37,'計算用(別紙5)区分別指導者'!$E:$K,H$2,FALSE),"")</f>
        <v/>
      </c>
      <c r="I38" s="498" t="str">
        <f t="shared" si="0"/>
        <v/>
      </c>
      <c r="J38" s="498" t="str">
        <f>IF($B$3&lt;&gt;"",'計算用(別紙2-2)概要'!$B$2,"")</f>
        <v/>
      </c>
      <c r="L38" s="419"/>
      <c r="M38" s="419"/>
      <c r="N38" s="507" t="str">
        <f>IF($B38&lt;&gt;"",'計算用(別紙2-2)概要'!$R$2,"")</f>
        <v/>
      </c>
    </row>
    <row r="39" spans="1:14" ht="28.5" customHeight="1" x14ac:dyDescent="0.15">
      <c r="A39" s="505" t="str">
        <f>IF($B39&lt;&gt;"",'計算用(別紙2-2)概要'!$A$2,"")</f>
        <v/>
      </c>
      <c r="B39" s="431" t="str">
        <f>IFERROR(VLOOKUP('計算用(別紙5)区分別指導者'!$L38,'計算用(別紙5)区分別指導者'!$E:$K,$B$2,FALSE),"")</f>
        <v/>
      </c>
      <c r="F39" s="431" t="str">
        <f>IFERROR(VLOOKUP('計算用(別紙5)区分別指導者'!$L38,'計算用(別紙5)区分別指導者'!$E:$K,F$2,FALSE),"")</f>
        <v/>
      </c>
      <c r="G39" s="431" t="str">
        <f>IFERROR(VLOOKUP('計算用(別紙5)区分別指導者'!$L38,'計算用(別紙5)区分別指導者'!$E:$K,G$2,FALSE),"")</f>
        <v/>
      </c>
      <c r="H39" s="431" t="str">
        <f>IFERROR(VLOOKUP('計算用(別紙5)区分別指導者'!$L38,'計算用(別紙5)区分別指導者'!$E:$K,H$2,FALSE),"")</f>
        <v/>
      </c>
      <c r="I39" s="498" t="str">
        <f t="shared" si="0"/>
        <v/>
      </c>
      <c r="J39" s="498" t="str">
        <f>IF($B$3&lt;&gt;"",'計算用(別紙2-2)概要'!$B$2,"")</f>
        <v/>
      </c>
      <c r="L39" s="419"/>
      <c r="M39" s="419"/>
      <c r="N39" s="507" t="str">
        <f>IF($B39&lt;&gt;"",'計算用(別紙2-2)概要'!$R$2,"")</f>
        <v/>
      </c>
    </row>
    <row r="40" spans="1:14" ht="28.5" customHeight="1" x14ac:dyDescent="0.15">
      <c r="A40" s="505" t="str">
        <f>IF($B40&lt;&gt;"",'計算用(別紙2-2)概要'!$A$2,"")</f>
        <v/>
      </c>
      <c r="B40" s="431" t="str">
        <f>IFERROR(VLOOKUP('計算用(別紙5)区分別指導者'!$L39,'計算用(別紙5)区分別指導者'!$E:$K,$B$2,FALSE),"")</f>
        <v/>
      </c>
      <c r="F40" s="431" t="str">
        <f>IFERROR(VLOOKUP('計算用(別紙5)区分別指導者'!$L39,'計算用(別紙5)区分別指導者'!$E:$K,F$2,FALSE),"")</f>
        <v/>
      </c>
      <c r="G40" s="431" t="str">
        <f>IFERROR(VLOOKUP('計算用(別紙5)区分別指導者'!$L39,'計算用(別紙5)区分別指導者'!$E:$K,G$2,FALSE),"")</f>
        <v/>
      </c>
      <c r="H40" s="431" t="str">
        <f>IFERROR(VLOOKUP('計算用(別紙5)区分別指導者'!$L39,'計算用(別紙5)区分別指導者'!$E:$K,H$2,FALSE),"")</f>
        <v/>
      </c>
      <c r="I40" s="498" t="str">
        <f t="shared" si="0"/>
        <v/>
      </c>
      <c r="J40" s="498" t="str">
        <f>IF($B$3&lt;&gt;"",'計算用(別紙2-2)概要'!$B$2,"")</f>
        <v/>
      </c>
      <c r="L40" s="419"/>
      <c r="M40" s="419"/>
      <c r="N40" s="507" t="str">
        <f>IF($B40&lt;&gt;"",'計算用(別紙2-2)概要'!$R$2,"")</f>
        <v/>
      </c>
    </row>
    <row r="41" spans="1:14" ht="28.5" customHeight="1" x14ac:dyDescent="0.15">
      <c r="A41" s="505" t="str">
        <f>IF($B41&lt;&gt;"",'計算用(別紙2-2)概要'!$A$2,"")</f>
        <v/>
      </c>
      <c r="B41" s="431" t="str">
        <f>IFERROR(VLOOKUP('計算用(別紙5)区分別指導者'!$L40,'計算用(別紙5)区分別指導者'!$E:$K,$B$2,FALSE),"")</f>
        <v/>
      </c>
      <c r="F41" s="431" t="str">
        <f>IFERROR(VLOOKUP('計算用(別紙5)区分別指導者'!$L40,'計算用(別紙5)区分別指導者'!$E:$K,F$2,FALSE),"")</f>
        <v/>
      </c>
      <c r="G41" s="431" t="str">
        <f>IFERROR(VLOOKUP('計算用(別紙5)区分別指導者'!$L40,'計算用(別紙5)区分別指導者'!$E:$K,G$2,FALSE),"")</f>
        <v/>
      </c>
      <c r="H41" s="431" t="str">
        <f>IFERROR(VLOOKUP('計算用(別紙5)区分別指導者'!$L40,'計算用(別紙5)区分別指導者'!$E:$K,H$2,FALSE),"")</f>
        <v/>
      </c>
      <c r="I41" s="498" t="str">
        <f t="shared" si="0"/>
        <v/>
      </c>
      <c r="J41" s="498" t="str">
        <f>IF($B$3&lt;&gt;"",'計算用(別紙2-2)概要'!$B$2,"")</f>
        <v/>
      </c>
      <c r="L41" s="419"/>
      <c r="M41" s="419"/>
      <c r="N41" s="507" t="str">
        <f>IF($B41&lt;&gt;"",'計算用(別紙2-2)概要'!$R$2,"")</f>
        <v/>
      </c>
    </row>
    <row r="42" spans="1:14" ht="28.5" customHeight="1" x14ac:dyDescent="0.15">
      <c r="A42" s="505" t="str">
        <f>IF($B42&lt;&gt;"",'計算用(別紙2-2)概要'!$A$2,"")</f>
        <v/>
      </c>
      <c r="B42" s="431" t="str">
        <f>IFERROR(VLOOKUP('計算用(別紙5)区分別指導者'!$L41,'計算用(別紙5)区分別指導者'!$E:$K,$B$2,FALSE),"")</f>
        <v/>
      </c>
      <c r="F42" s="431" t="str">
        <f>IFERROR(VLOOKUP('計算用(別紙5)区分別指導者'!$L41,'計算用(別紙5)区分別指導者'!$E:$K,F$2,FALSE),"")</f>
        <v/>
      </c>
      <c r="G42" s="431" t="str">
        <f>IFERROR(VLOOKUP('計算用(別紙5)区分別指導者'!$L41,'計算用(別紙5)区分別指導者'!$E:$K,G$2,FALSE),"")</f>
        <v/>
      </c>
      <c r="H42" s="431" t="str">
        <f>IFERROR(VLOOKUP('計算用(別紙5)区分別指導者'!$L41,'計算用(別紙5)区分別指導者'!$E:$K,H$2,FALSE),"")</f>
        <v/>
      </c>
      <c r="I42" s="498" t="str">
        <f t="shared" si="0"/>
        <v/>
      </c>
      <c r="J42" s="498" t="str">
        <f>IF($B$3&lt;&gt;"",'計算用(別紙2-2)概要'!$B$2,"")</f>
        <v/>
      </c>
      <c r="L42" s="419"/>
      <c r="M42" s="419"/>
      <c r="N42" s="507" t="str">
        <f>IF($B42&lt;&gt;"",'計算用(別紙2-2)概要'!$R$2,"")</f>
        <v/>
      </c>
    </row>
    <row r="43" spans="1:14" ht="28.5" customHeight="1" x14ac:dyDescent="0.15">
      <c r="A43" s="505" t="str">
        <f>IF($B43&lt;&gt;"",'計算用(別紙2-2)概要'!$A$2,"")</f>
        <v/>
      </c>
      <c r="B43" s="431" t="str">
        <f>IFERROR(VLOOKUP('計算用(別紙5)区分別指導者'!$L42,'計算用(別紙5)区分別指導者'!$E:$K,$B$2,FALSE),"")</f>
        <v/>
      </c>
      <c r="F43" s="431" t="str">
        <f>IFERROR(VLOOKUP('計算用(別紙5)区分別指導者'!$L42,'計算用(別紙5)区分別指導者'!$E:$K,F$2,FALSE),"")</f>
        <v/>
      </c>
      <c r="G43" s="431" t="str">
        <f>IFERROR(VLOOKUP('計算用(別紙5)区分別指導者'!$L42,'計算用(別紙5)区分別指導者'!$E:$K,G$2,FALSE),"")</f>
        <v/>
      </c>
      <c r="H43" s="431" t="str">
        <f>IFERROR(VLOOKUP('計算用(別紙5)区分別指導者'!$L42,'計算用(別紙5)区分別指導者'!$E:$K,H$2,FALSE),"")</f>
        <v/>
      </c>
      <c r="I43" s="498" t="str">
        <f t="shared" si="0"/>
        <v/>
      </c>
      <c r="J43" s="498" t="str">
        <f>IF($B$3&lt;&gt;"",'計算用(別紙2-2)概要'!$B$2,"")</f>
        <v/>
      </c>
      <c r="L43" s="419"/>
      <c r="M43" s="419"/>
      <c r="N43" s="507" t="str">
        <f>IF($B43&lt;&gt;"",'計算用(別紙2-2)概要'!$R$2,"")</f>
        <v/>
      </c>
    </row>
    <row r="44" spans="1:14" ht="28.5" customHeight="1" x14ac:dyDescent="0.15">
      <c r="A44" s="505" t="str">
        <f>IF($B44&lt;&gt;"",'計算用(別紙2-2)概要'!$A$2,"")</f>
        <v/>
      </c>
      <c r="B44" s="431" t="str">
        <f>IFERROR(VLOOKUP('計算用(別紙5)区分別指導者'!$L43,'計算用(別紙5)区分別指導者'!$E:$K,$B$2,FALSE),"")</f>
        <v/>
      </c>
      <c r="F44" s="431" t="str">
        <f>IFERROR(VLOOKUP('計算用(別紙5)区分別指導者'!$L43,'計算用(別紙5)区分別指導者'!$E:$K,F$2,FALSE),"")</f>
        <v/>
      </c>
      <c r="G44" s="431" t="str">
        <f>IFERROR(VLOOKUP('計算用(別紙5)区分別指導者'!$L43,'計算用(別紙5)区分別指導者'!$E:$K,G$2,FALSE),"")</f>
        <v/>
      </c>
      <c r="H44" s="431" t="str">
        <f>IFERROR(VLOOKUP('計算用(別紙5)区分別指導者'!$L43,'計算用(別紙5)区分別指導者'!$E:$K,H$2,FALSE),"")</f>
        <v/>
      </c>
      <c r="I44" s="498" t="str">
        <f t="shared" si="0"/>
        <v/>
      </c>
      <c r="J44" s="498" t="str">
        <f>IF($B$3&lt;&gt;"",'計算用(別紙2-2)概要'!$B$2,"")</f>
        <v/>
      </c>
      <c r="L44" s="419"/>
      <c r="M44" s="419"/>
      <c r="N44" s="507" t="str">
        <f>IF($B44&lt;&gt;"",'計算用(別紙2-2)概要'!$R$2,"")</f>
        <v/>
      </c>
    </row>
    <row r="45" spans="1:14" ht="28.5" customHeight="1" x14ac:dyDescent="0.15">
      <c r="A45" s="505" t="str">
        <f>IF($B45&lt;&gt;"",'計算用(別紙2-2)概要'!$A$2,"")</f>
        <v/>
      </c>
      <c r="B45" s="431" t="str">
        <f>IFERROR(VLOOKUP('計算用(別紙5)区分別指導者'!$L44,'計算用(別紙5)区分別指導者'!$E:$K,$B$2,FALSE),"")</f>
        <v/>
      </c>
      <c r="F45" s="431" t="str">
        <f>IFERROR(VLOOKUP('計算用(別紙5)区分別指導者'!$L44,'計算用(別紙5)区分別指導者'!$E:$K,F$2,FALSE),"")</f>
        <v/>
      </c>
      <c r="G45" s="431" t="str">
        <f>IFERROR(VLOOKUP('計算用(別紙5)区分別指導者'!$L44,'計算用(別紙5)区分別指導者'!$E:$K,G$2,FALSE),"")</f>
        <v/>
      </c>
      <c r="H45" s="431" t="str">
        <f>IFERROR(VLOOKUP('計算用(別紙5)区分別指導者'!$L44,'計算用(別紙5)区分別指導者'!$E:$K,H$2,FALSE),"")</f>
        <v/>
      </c>
      <c r="I45" s="498" t="str">
        <f t="shared" si="0"/>
        <v/>
      </c>
      <c r="J45" s="498" t="str">
        <f>IF($B$3&lt;&gt;"",'計算用(別紙2-2)概要'!$B$2,"")</f>
        <v/>
      </c>
      <c r="L45" s="419"/>
      <c r="M45" s="419"/>
      <c r="N45" s="507" t="str">
        <f>IF($B45&lt;&gt;"",'計算用(別紙2-2)概要'!$R$2,"")</f>
        <v/>
      </c>
    </row>
    <row r="46" spans="1:14" ht="28.5" customHeight="1" x14ac:dyDescent="0.15">
      <c r="A46" s="505" t="str">
        <f>IF($B46&lt;&gt;"",'計算用(別紙2-2)概要'!$A$2,"")</f>
        <v/>
      </c>
      <c r="B46" s="431" t="str">
        <f>IFERROR(VLOOKUP('計算用(別紙5)区分別指導者'!$L45,'計算用(別紙5)区分別指導者'!$E:$K,$B$2,FALSE),"")</f>
        <v/>
      </c>
      <c r="F46" s="431" t="str">
        <f>IFERROR(VLOOKUP('計算用(別紙5)区分別指導者'!$L45,'計算用(別紙5)区分別指導者'!$E:$K,F$2,FALSE),"")</f>
        <v/>
      </c>
      <c r="G46" s="431" t="str">
        <f>IFERROR(VLOOKUP('計算用(別紙5)区分別指導者'!$L45,'計算用(別紙5)区分別指導者'!$E:$K,G$2,FALSE),"")</f>
        <v/>
      </c>
      <c r="H46" s="431" t="str">
        <f>IFERROR(VLOOKUP('計算用(別紙5)区分別指導者'!$L45,'計算用(別紙5)区分別指導者'!$E:$K,H$2,FALSE),"")</f>
        <v/>
      </c>
      <c r="I46" s="498" t="str">
        <f t="shared" si="0"/>
        <v/>
      </c>
      <c r="J46" s="498" t="str">
        <f>IF($B$3&lt;&gt;"",'計算用(別紙2-2)概要'!$B$2,"")</f>
        <v/>
      </c>
      <c r="L46" s="419"/>
      <c r="M46" s="419"/>
      <c r="N46" s="507" t="str">
        <f>IF($B46&lt;&gt;"",'計算用(別紙2-2)概要'!$R$2,"")</f>
        <v/>
      </c>
    </row>
    <row r="47" spans="1:14" ht="28.5" customHeight="1" x14ac:dyDescent="0.15">
      <c r="A47" s="505" t="str">
        <f>IF($B47&lt;&gt;"",'計算用(別紙2-2)概要'!$A$2,"")</f>
        <v/>
      </c>
      <c r="B47" s="431" t="str">
        <f>IFERROR(VLOOKUP('計算用(別紙5)区分別指導者'!$L46,'計算用(別紙5)区分別指導者'!$E:$K,$B$2,FALSE),"")</f>
        <v/>
      </c>
      <c r="F47" s="431" t="str">
        <f>IFERROR(VLOOKUP('計算用(別紙5)区分別指導者'!$L46,'計算用(別紙5)区分別指導者'!$E:$K,F$2,FALSE),"")</f>
        <v/>
      </c>
      <c r="G47" s="431" t="str">
        <f>IFERROR(VLOOKUP('計算用(別紙5)区分別指導者'!$L46,'計算用(別紙5)区分別指導者'!$E:$K,G$2,FALSE),"")</f>
        <v/>
      </c>
      <c r="H47" s="431" t="str">
        <f>IFERROR(VLOOKUP('計算用(別紙5)区分別指導者'!$L46,'計算用(別紙5)区分別指導者'!$E:$K,H$2,FALSE),"")</f>
        <v/>
      </c>
      <c r="I47" s="498" t="str">
        <f t="shared" si="0"/>
        <v/>
      </c>
      <c r="J47" s="498" t="str">
        <f>IF($B$3&lt;&gt;"",'計算用(別紙2-2)概要'!$B$2,"")</f>
        <v/>
      </c>
      <c r="L47" s="419"/>
      <c r="M47" s="419"/>
      <c r="N47" s="507" t="str">
        <f>IF($B47&lt;&gt;"",'計算用(別紙2-2)概要'!$R$2,"")</f>
        <v/>
      </c>
    </row>
    <row r="48" spans="1:14" ht="28.5" customHeight="1" x14ac:dyDescent="0.15">
      <c r="A48" s="505" t="str">
        <f>IF($B48&lt;&gt;"",'計算用(別紙2-2)概要'!$A$2,"")</f>
        <v/>
      </c>
      <c r="B48" s="431" t="str">
        <f>IFERROR(VLOOKUP('計算用(別紙5)区分別指導者'!$L47,'計算用(別紙5)区分別指導者'!$E:$K,$B$2,FALSE),"")</f>
        <v/>
      </c>
      <c r="F48" s="431" t="str">
        <f>IFERROR(VLOOKUP('計算用(別紙5)区分別指導者'!$L47,'計算用(別紙5)区分別指導者'!$E:$K,F$2,FALSE),"")</f>
        <v/>
      </c>
      <c r="G48" s="431" t="str">
        <f>IFERROR(VLOOKUP('計算用(別紙5)区分別指導者'!$L47,'計算用(別紙5)区分別指導者'!$E:$K,G$2,FALSE),"")</f>
        <v/>
      </c>
      <c r="H48" s="431" t="str">
        <f>IFERROR(VLOOKUP('計算用(別紙5)区分別指導者'!$L47,'計算用(別紙5)区分別指導者'!$E:$K,H$2,FALSE),"")</f>
        <v/>
      </c>
      <c r="I48" s="498" t="str">
        <f t="shared" si="0"/>
        <v/>
      </c>
      <c r="J48" s="498" t="str">
        <f>IF($B$3&lt;&gt;"",'計算用(別紙2-2)概要'!$B$2,"")</f>
        <v/>
      </c>
      <c r="L48" s="419"/>
      <c r="M48" s="419"/>
      <c r="N48" s="507" t="str">
        <f>IF($B48&lt;&gt;"",'計算用(別紙2-2)概要'!$R$2,"")</f>
        <v/>
      </c>
    </row>
    <row r="49" spans="1:14" ht="28.5" customHeight="1" x14ac:dyDescent="0.15">
      <c r="A49" s="505" t="str">
        <f>IF($B49&lt;&gt;"",'計算用(別紙2-2)概要'!$A$2,"")</f>
        <v/>
      </c>
      <c r="B49" s="431" t="str">
        <f>IFERROR(VLOOKUP('計算用(別紙5)区分別指導者'!$L48,'計算用(別紙5)区分別指導者'!$E:$K,$B$2,FALSE),"")</f>
        <v/>
      </c>
      <c r="F49" s="431" t="str">
        <f>IFERROR(VLOOKUP('計算用(別紙5)区分別指導者'!$L48,'計算用(別紙5)区分別指導者'!$E:$K,F$2,FALSE),"")</f>
        <v/>
      </c>
      <c r="G49" s="431" t="str">
        <f>IFERROR(VLOOKUP('計算用(別紙5)区分別指導者'!$L48,'計算用(別紙5)区分別指導者'!$E:$K,G$2,FALSE),"")</f>
        <v/>
      </c>
      <c r="H49" s="431" t="str">
        <f>IFERROR(VLOOKUP('計算用(別紙5)区分別指導者'!$L48,'計算用(別紙5)区分別指導者'!$E:$K,H$2,FALSE),"")</f>
        <v/>
      </c>
      <c r="I49" s="498" t="str">
        <f t="shared" si="0"/>
        <v/>
      </c>
      <c r="J49" s="498" t="str">
        <f>IF($B$3&lt;&gt;"",'計算用(別紙2-2)概要'!$B$2,"")</f>
        <v/>
      </c>
      <c r="L49" s="419"/>
      <c r="M49" s="419"/>
      <c r="N49" s="507" t="str">
        <f>IF($B49&lt;&gt;"",'計算用(別紙2-2)概要'!$R$2,"")</f>
        <v/>
      </c>
    </row>
    <row r="50" spans="1:14" ht="28.5" customHeight="1" x14ac:dyDescent="0.15">
      <c r="A50" s="505" t="str">
        <f>IF($B50&lt;&gt;"",'計算用(別紙2-2)概要'!$A$2,"")</f>
        <v/>
      </c>
      <c r="B50" s="431" t="str">
        <f>IFERROR(VLOOKUP('計算用(別紙5)区分別指導者'!$L49,'計算用(別紙5)区分別指導者'!$E:$K,$B$2,FALSE),"")</f>
        <v/>
      </c>
      <c r="F50" s="431" t="str">
        <f>IFERROR(VLOOKUP('計算用(別紙5)区分別指導者'!$L49,'計算用(別紙5)区分別指導者'!$E:$K,F$2,FALSE),"")</f>
        <v/>
      </c>
      <c r="G50" s="431" t="str">
        <f>IFERROR(VLOOKUP('計算用(別紙5)区分別指導者'!$L49,'計算用(別紙5)区分別指導者'!$E:$K,G$2,FALSE),"")</f>
        <v/>
      </c>
      <c r="H50" s="431" t="str">
        <f>IFERROR(VLOOKUP('計算用(別紙5)区分別指導者'!$L49,'計算用(別紙5)区分別指導者'!$E:$K,H$2,FALSE),"")</f>
        <v/>
      </c>
      <c r="I50" s="498" t="str">
        <f t="shared" si="0"/>
        <v/>
      </c>
      <c r="J50" s="498" t="str">
        <f>IF($B$3&lt;&gt;"",'計算用(別紙2-2)概要'!$B$2,"")</f>
        <v/>
      </c>
      <c r="L50" s="419"/>
      <c r="M50" s="419"/>
      <c r="N50" s="507" t="str">
        <f>IF($B50&lt;&gt;"",'計算用(別紙2-2)概要'!$R$2,"")</f>
        <v/>
      </c>
    </row>
    <row r="51" spans="1:14" ht="28.5" customHeight="1" x14ac:dyDescent="0.15">
      <c r="A51" s="505" t="str">
        <f>IF($B51&lt;&gt;"",'計算用(別紙2-2)概要'!$A$2,"")</f>
        <v/>
      </c>
      <c r="B51" s="431" t="str">
        <f>IFERROR(VLOOKUP('計算用(別紙5)区分別指導者'!$L50,'計算用(別紙5)区分別指導者'!$E:$K,$B$2,FALSE),"")</f>
        <v/>
      </c>
      <c r="F51" s="431" t="str">
        <f>IFERROR(VLOOKUP('計算用(別紙5)区分別指導者'!$L50,'計算用(別紙5)区分別指導者'!$E:$K,F$2,FALSE),"")</f>
        <v/>
      </c>
      <c r="G51" s="431" t="str">
        <f>IFERROR(VLOOKUP('計算用(別紙5)区分別指導者'!$L50,'計算用(別紙5)区分別指導者'!$E:$K,G$2,FALSE),"")</f>
        <v/>
      </c>
      <c r="H51" s="431" t="str">
        <f>IFERROR(VLOOKUP('計算用(別紙5)区分別指導者'!$L50,'計算用(別紙5)区分別指導者'!$E:$K,H$2,FALSE),"")</f>
        <v/>
      </c>
      <c r="I51" s="498" t="str">
        <f t="shared" si="0"/>
        <v/>
      </c>
      <c r="J51" s="498" t="str">
        <f>IF($B$3&lt;&gt;"",'計算用(別紙2-2)概要'!$B$2,"")</f>
        <v/>
      </c>
      <c r="L51" s="419"/>
      <c r="M51" s="419"/>
      <c r="N51" s="507" t="str">
        <f>IF($B51&lt;&gt;"",'計算用(別紙2-2)概要'!$R$2,"")</f>
        <v/>
      </c>
    </row>
    <row r="52" spans="1:14" ht="28.5" customHeight="1" x14ac:dyDescent="0.15">
      <c r="A52" s="505" t="str">
        <f>IF($B52&lt;&gt;"",'計算用(別紙2-2)概要'!$A$2,"")</f>
        <v/>
      </c>
      <c r="B52" s="431" t="str">
        <f>IFERROR(VLOOKUP('計算用(別紙5)区分別指導者'!$L51,'計算用(別紙5)区分別指導者'!$E:$K,$B$2,FALSE),"")</f>
        <v/>
      </c>
      <c r="F52" s="431" t="str">
        <f>IFERROR(VLOOKUP('計算用(別紙5)区分別指導者'!$L51,'計算用(別紙5)区分別指導者'!$E:$K,F$2,FALSE),"")</f>
        <v/>
      </c>
      <c r="G52" s="431" t="str">
        <f>IFERROR(VLOOKUP('計算用(別紙5)区分別指導者'!$L51,'計算用(別紙5)区分別指導者'!$E:$K,G$2,FALSE),"")</f>
        <v/>
      </c>
      <c r="H52" s="431" t="str">
        <f>IFERROR(VLOOKUP('計算用(別紙5)区分別指導者'!$L51,'計算用(別紙5)区分別指導者'!$E:$K,H$2,FALSE),"")</f>
        <v/>
      </c>
      <c r="I52" s="498" t="str">
        <f t="shared" si="0"/>
        <v/>
      </c>
      <c r="J52" s="498" t="str">
        <f>IF($B$3&lt;&gt;"",'計算用(別紙2-2)概要'!$B$2,"")</f>
        <v/>
      </c>
      <c r="L52" s="419"/>
      <c r="M52" s="419"/>
      <c r="N52" s="507" t="str">
        <f>IF($B52&lt;&gt;"",'計算用(別紙2-2)概要'!$R$2,"")</f>
        <v/>
      </c>
    </row>
    <row r="53" spans="1:14" ht="28.5" customHeight="1" x14ac:dyDescent="0.15">
      <c r="A53" s="505" t="str">
        <f>IF($B53&lt;&gt;"",'計算用(別紙2-2)概要'!$A$2,"")</f>
        <v/>
      </c>
      <c r="B53" s="431" t="str">
        <f>IFERROR(VLOOKUP('計算用(別紙5)区分別指導者'!$L52,'計算用(別紙5)区分別指導者'!$E:$K,$B$2,FALSE),"")</f>
        <v/>
      </c>
      <c r="F53" s="431" t="str">
        <f>IFERROR(VLOOKUP('計算用(別紙5)区分別指導者'!$L52,'計算用(別紙5)区分別指導者'!$E:$K,F$2,FALSE),"")</f>
        <v/>
      </c>
      <c r="G53" s="431" t="str">
        <f>IFERROR(VLOOKUP('計算用(別紙5)区分別指導者'!$L52,'計算用(別紙5)区分別指導者'!$E:$K,G$2,FALSE),"")</f>
        <v/>
      </c>
      <c r="H53" s="431" t="str">
        <f>IFERROR(VLOOKUP('計算用(別紙5)区分別指導者'!$L52,'計算用(別紙5)区分別指導者'!$E:$K,H$2,FALSE),"")</f>
        <v/>
      </c>
      <c r="I53" s="498" t="str">
        <f t="shared" si="0"/>
        <v/>
      </c>
      <c r="J53" s="498" t="str">
        <f>IF($B$3&lt;&gt;"",'計算用(別紙2-2)概要'!$B$2,"")</f>
        <v/>
      </c>
      <c r="L53" s="419"/>
      <c r="M53" s="419"/>
      <c r="N53" s="507" t="str">
        <f>IF($B53&lt;&gt;"",'計算用(別紙2-2)概要'!$R$2,"")</f>
        <v/>
      </c>
    </row>
    <row r="54" spans="1:14" ht="28.5" customHeight="1" x14ac:dyDescent="0.15">
      <c r="A54" s="505" t="str">
        <f>IF($B54&lt;&gt;"",'計算用(別紙2-2)概要'!$A$2,"")</f>
        <v/>
      </c>
      <c r="B54" s="431" t="str">
        <f>IFERROR(VLOOKUP('計算用(別紙5)区分別指導者'!$L53,'計算用(別紙5)区分別指導者'!$E:$K,$B$2,FALSE),"")</f>
        <v/>
      </c>
      <c r="F54" s="431" t="str">
        <f>IFERROR(VLOOKUP('計算用(別紙5)区分別指導者'!$L53,'計算用(別紙5)区分別指導者'!$E:$K,F$2,FALSE),"")</f>
        <v/>
      </c>
      <c r="G54" s="431" t="str">
        <f>IFERROR(VLOOKUP('計算用(別紙5)区分別指導者'!$L53,'計算用(別紙5)区分別指導者'!$E:$K,G$2,FALSE),"")</f>
        <v/>
      </c>
      <c r="H54" s="431" t="str">
        <f>IFERROR(VLOOKUP('計算用(別紙5)区分別指導者'!$L53,'計算用(別紙5)区分別指導者'!$E:$K,H$2,FALSE),"")</f>
        <v/>
      </c>
      <c r="I54" s="498" t="str">
        <f t="shared" si="0"/>
        <v/>
      </c>
      <c r="J54" s="498" t="str">
        <f>IF($B$3&lt;&gt;"",'計算用(別紙2-2)概要'!$B$2,"")</f>
        <v/>
      </c>
      <c r="L54" s="419"/>
      <c r="M54" s="419"/>
      <c r="N54" s="507" t="str">
        <f>IF($B54&lt;&gt;"",'計算用(別紙2-2)概要'!$R$2,"")</f>
        <v/>
      </c>
    </row>
    <row r="55" spans="1:14" ht="28.5" customHeight="1" x14ac:dyDescent="0.15">
      <c r="A55" s="505" t="str">
        <f>IF($B55&lt;&gt;"",'計算用(別紙2-2)概要'!$A$2,"")</f>
        <v/>
      </c>
      <c r="B55" s="431" t="str">
        <f>IFERROR(VLOOKUP('計算用(別紙5)区分別指導者'!$L54,'計算用(別紙5)区分別指導者'!$E:$K,$B$2,FALSE),"")</f>
        <v/>
      </c>
      <c r="F55" s="431" t="str">
        <f>IFERROR(VLOOKUP('計算用(別紙5)区分別指導者'!$L54,'計算用(別紙5)区分別指導者'!$E:$K,F$2,FALSE),"")</f>
        <v/>
      </c>
      <c r="G55" s="431" t="str">
        <f>IFERROR(VLOOKUP('計算用(別紙5)区分別指導者'!$L54,'計算用(別紙5)区分別指導者'!$E:$K,G$2,FALSE),"")</f>
        <v/>
      </c>
      <c r="H55" s="431" t="str">
        <f>IFERROR(VLOOKUP('計算用(別紙5)区分別指導者'!$L54,'計算用(別紙5)区分別指導者'!$E:$K,H$2,FALSE),"")</f>
        <v/>
      </c>
      <c r="I55" s="498" t="str">
        <f t="shared" si="0"/>
        <v/>
      </c>
      <c r="J55" s="498" t="str">
        <f>IF($B$3&lt;&gt;"",'計算用(別紙2-2)概要'!$B$2,"")</f>
        <v/>
      </c>
      <c r="L55" s="419"/>
      <c r="M55" s="419"/>
      <c r="N55" s="507" t="str">
        <f>IF($B55&lt;&gt;"",'計算用(別紙2-2)概要'!$R$2,"")</f>
        <v/>
      </c>
    </row>
    <row r="56" spans="1:14" ht="28.5" customHeight="1" x14ac:dyDescent="0.15">
      <c r="A56" s="505" t="str">
        <f>IF($B56&lt;&gt;"",'計算用(別紙2-2)概要'!$A$2,"")</f>
        <v/>
      </c>
      <c r="B56" s="431" t="str">
        <f>IFERROR(VLOOKUP('計算用(別紙5)区分別指導者'!$L55,'計算用(別紙5)区分別指導者'!$E:$K,$B$2,FALSE),"")</f>
        <v/>
      </c>
      <c r="F56" s="431" t="str">
        <f>IFERROR(VLOOKUP('計算用(別紙5)区分別指導者'!$L55,'計算用(別紙5)区分別指導者'!$E:$K,F$2,FALSE),"")</f>
        <v/>
      </c>
      <c r="G56" s="431" t="str">
        <f>IFERROR(VLOOKUP('計算用(別紙5)区分別指導者'!$L55,'計算用(別紙5)区分別指導者'!$E:$K,G$2,FALSE),"")</f>
        <v/>
      </c>
      <c r="H56" s="431" t="str">
        <f>IFERROR(VLOOKUP('計算用(別紙5)区分別指導者'!$L55,'計算用(別紙5)区分別指導者'!$E:$K,H$2,FALSE),"")</f>
        <v/>
      </c>
      <c r="I56" s="498" t="str">
        <f t="shared" si="0"/>
        <v/>
      </c>
      <c r="J56" s="498" t="str">
        <f>IF($B$3&lt;&gt;"",'計算用(別紙2-2)概要'!$B$2,"")</f>
        <v/>
      </c>
      <c r="L56" s="419"/>
      <c r="M56" s="419"/>
      <c r="N56" s="507" t="str">
        <f>IF($B56&lt;&gt;"",'計算用(別紙2-2)概要'!$R$2,"")</f>
        <v/>
      </c>
    </row>
    <row r="57" spans="1:14" ht="28.5" customHeight="1" x14ac:dyDescent="0.15">
      <c r="A57" s="505" t="str">
        <f>IF($B57&lt;&gt;"",'計算用(別紙2-2)概要'!$A$2,"")</f>
        <v/>
      </c>
      <c r="B57" s="431" t="str">
        <f>IFERROR(VLOOKUP('計算用(別紙5)区分別指導者'!$L56,'計算用(別紙5)区分別指導者'!$E:$K,$B$2,FALSE),"")</f>
        <v/>
      </c>
      <c r="F57" s="431" t="str">
        <f>IFERROR(VLOOKUP('計算用(別紙5)区分別指導者'!$L56,'計算用(別紙5)区分別指導者'!$E:$K,F$2,FALSE),"")</f>
        <v/>
      </c>
      <c r="G57" s="431" t="str">
        <f>IFERROR(VLOOKUP('計算用(別紙5)区分別指導者'!$L56,'計算用(別紙5)区分別指導者'!$E:$K,G$2,FALSE),"")</f>
        <v/>
      </c>
      <c r="H57" s="431" t="str">
        <f>IFERROR(VLOOKUP('計算用(別紙5)区分別指導者'!$L56,'計算用(別紙5)区分別指導者'!$E:$K,H$2,FALSE),"")</f>
        <v/>
      </c>
      <c r="I57" s="498" t="str">
        <f t="shared" si="0"/>
        <v/>
      </c>
      <c r="J57" s="498" t="str">
        <f>IF($B$3&lt;&gt;"",'計算用(別紙2-2)概要'!$B$2,"")</f>
        <v/>
      </c>
      <c r="L57" s="419"/>
      <c r="M57" s="419"/>
      <c r="N57" s="507" t="str">
        <f>IF($B57&lt;&gt;"",'計算用(別紙2-2)概要'!$R$2,"")</f>
        <v/>
      </c>
    </row>
    <row r="58" spans="1:14" ht="28.5" customHeight="1" x14ac:dyDescent="0.15">
      <c r="A58" s="505" t="str">
        <f>IF($B58&lt;&gt;"",'計算用(別紙2-2)概要'!$A$2,"")</f>
        <v/>
      </c>
      <c r="B58" s="431" t="str">
        <f>IFERROR(VLOOKUP('計算用(別紙5)区分別指導者'!$L57,'計算用(別紙5)区分別指導者'!$E:$K,$B$2,FALSE),"")</f>
        <v/>
      </c>
      <c r="F58" s="431" t="str">
        <f>IFERROR(VLOOKUP('計算用(別紙5)区分別指導者'!$L57,'計算用(別紙5)区分別指導者'!$E:$K,F$2,FALSE),"")</f>
        <v/>
      </c>
      <c r="G58" s="431" t="str">
        <f>IFERROR(VLOOKUP('計算用(別紙5)区分別指導者'!$L57,'計算用(別紙5)区分別指導者'!$E:$K,G$2,FALSE),"")</f>
        <v/>
      </c>
      <c r="H58" s="431" t="str">
        <f>IFERROR(VLOOKUP('計算用(別紙5)区分別指導者'!$L57,'計算用(別紙5)区分別指導者'!$E:$K,H$2,FALSE),"")</f>
        <v/>
      </c>
      <c r="I58" s="498" t="str">
        <f t="shared" si="0"/>
        <v/>
      </c>
      <c r="J58" s="498" t="str">
        <f>IF($B$3&lt;&gt;"",'計算用(別紙2-2)概要'!$B$2,"")</f>
        <v/>
      </c>
      <c r="L58" s="419"/>
      <c r="M58" s="419"/>
      <c r="N58" s="507" t="str">
        <f>IF($B58&lt;&gt;"",'計算用(別紙2-2)概要'!$R$2,"")</f>
        <v/>
      </c>
    </row>
    <row r="59" spans="1:14" ht="28.5" customHeight="1" x14ac:dyDescent="0.15">
      <c r="A59" s="505" t="str">
        <f>IF($B59&lt;&gt;"",'計算用(別紙2-2)概要'!$A$2,"")</f>
        <v/>
      </c>
      <c r="B59" s="431" t="str">
        <f>IFERROR(VLOOKUP('計算用(別紙5)区分別指導者'!$L58,'計算用(別紙5)区分別指導者'!$E:$K,$B$2,FALSE),"")</f>
        <v/>
      </c>
      <c r="F59" s="431" t="str">
        <f>IFERROR(VLOOKUP('計算用(別紙5)区分別指導者'!$L58,'計算用(別紙5)区分別指導者'!$E:$K,F$2,FALSE),"")</f>
        <v/>
      </c>
      <c r="G59" s="431" t="str">
        <f>IFERROR(VLOOKUP('計算用(別紙5)区分別指導者'!$L58,'計算用(別紙5)区分別指導者'!$E:$K,G$2,FALSE),"")</f>
        <v/>
      </c>
      <c r="H59" s="431" t="str">
        <f>IFERROR(VLOOKUP('計算用(別紙5)区分別指導者'!$L58,'計算用(別紙5)区分別指導者'!$E:$K,H$2,FALSE),"")</f>
        <v/>
      </c>
      <c r="I59" s="498" t="str">
        <f t="shared" si="0"/>
        <v/>
      </c>
      <c r="J59" s="498" t="str">
        <f>IF($B$3&lt;&gt;"",'計算用(別紙2-2)概要'!$B$2,"")</f>
        <v/>
      </c>
      <c r="L59" s="419"/>
      <c r="M59" s="419"/>
      <c r="N59" s="507" t="str">
        <f>IF($B59&lt;&gt;"",'計算用(別紙2-2)概要'!$R$2,"")</f>
        <v/>
      </c>
    </row>
    <row r="60" spans="1:14" ht="28.5" customHeight="1" x14ac:dyDescent="0.15">
      <c r="A60" s="505" t="str">
        <f>IF($B60&lt;&gt;"",'計算用(別紙2-2)概要'!$A$2,"")</f>
        <v/>
      </c>
      <c r="B60" s="431" t="str">
        <f>IFERROR(VLOOKUP('計算用(別紙5)区分別指導者'!$L59,'計算用(別紙5)区分別指導者'!$E:$K,$B$2,FALSE),"")</f>
        <v/>
      </c>
      <c r="F60" s="431" t="str">
        <f>IFERROR(VLOOKUP('計算用(別紙5)区分別指導者'!$L59,'計算用(別紙5)区分別指導者'!$E:$K,F$2,FALSE),"")</f>
        <v/>
      </c>
      <c r="G60" s="431" t="str">
        <f>IFERROR(VLOOKUP('計算用(別紙5)区分別指導者'!$L59,'計算用(別紙5)区分別指導者'!$E:$K,G$2,FALSE),"")</f>
        <v/>
      </c>
      <c r="H60" s="431" t="str">
        <f>IFERROR(VLOOKUP('計算用(別紙5)区分別指導者'!$L59,'計算用(別紙5)区分別指導者'!$E:$K,H$2,FALSE),"")</f>
        <v/>
      </c>
      <c r="I60" s="498" t="str">
        <f t="shared" si="0"/>
        <v/>
      </c>
      <c r="J60" s="498" t="str">
        <f>IF($B$3&lt;&gt;"",'計算用(別紙2-2)概要'!$B$2,"")</f>
        <v/>
      </c>
      <c r="L60" s="419"/>
      <c r="M60" s="419"/>
      <c r="N60" s="507" t="str">
        <f>IF($B60&lt;&gt;"",'計算用(別紙2-2)概要'!$R$2,"")</f>
        <v/>
      </c>
    </row>
    <row r="61" spans="1:14" ht="28.5" customHeight="1" x14ac:dyDescent="0.15">
      <c r="A61" s="505" t="str">
        <f>IF($B61&lt;&gt;"",'計算用(別紙2-2)概要'!$A$2,"")</f>
        <v/>
      </c>
      <c r="B61" s="431" t="str">
        <f>IFERROR(VLOOKUP('計算用(別紙5)区分別指導者'!$L60,'計算用(別紙5)区分別指導者'!$E:$K,$B$2,FALSE),"")</f>
        <v/>
      </c>
      <c r="F61" s="431" t="str">
        <f>IFERROR(VLOOKUP('計算用(別紙5)区分別指導者'!$L60,'計算用(別紙5)区分別指導者'!$E:$K,F$2,FALSE),"")</f>
        <v/>
      </c>
      <c r="G61" s="431" t="str">
        <f>IFERROR(VLOOKUP('計算用(別紙5)区分別指導者'!$L60,'計算用(別紙5)区分別指導者'!$E:$K,G$2,FALSE),"")</f>
        <v/>
      </c>
      <c r="H61" s="431" t="str">
        <f>IFERROR(VLOOKUP('計算用(別紙5)区分別指導者'!$L60,'計算用(別紙5)区分別指導者'!$E:$K,H$2,FALSE),"")</f>
        <v/>
      </c>
      <c r="I61" s="498" t="str">
        <f t="shared" si="0"/>
        <v/>
      </c>
      <c r="J61" s="498" t="str">
        <f>IF($B$3&lt;&gt;"",'計算用(別紙2-2)概要'!$B$2,"")</f>
        <v/>
      </c>
      <c r="L61" s="419"/>
      <c r="M61" s="419"/>
      <c r="N61" s="507" t="str">
        <f>IF($B61&lt;&gt;"",'計算用(別紙2-2)概要'!$R$2,"")</f>
        <v/>
      </c>
    </row>
    <row r="62" spans="1:14" ht="28.5" customHeight="1" x14ac:dyDescent="0.15">
      <c r="A62" s="505" t="str">
        <f>IF($B62&lt;&gt;"",'計算用(別紙2-2)概要'!$A$2,"")</f>
        <v/>
      </c>
      <c r="B62" s="431" t="str">
        <f>IFERROR(VLOOKUP('計算用(別紙5)区分別指導者'!$L61,'計算用(別紙5)区分別指導者'!$E:$K,$B$2,FALSE),"")</f>
        <v/>
      </c>
      <c r="F62" s="431" t="str">
        <f>IFERROR(VLOOKUP('計算用(別紙5)区分別指導者'!$L61,'計算用(別紙5)区分別指導者'!$E:$K,F$2,FALSE),"")</f>
        <v/>
      </c>
      <c r="G62" s="431" t="str">
        <f>IFERROR(VLOOKUP('計算用(別紙5)区分別指導者'!$L61,'計算用(別紙5)区分別指導者'!$E:$K,G$2,FALSE),"")</f>
        <v/>
      </c>
      <c r="H62" s="431" t="str">
        <f>IFERROR(VLOOKUP('計算用(別紙5)区分別指導者'!$L61,'計算用(別紙5)区分別指導者'!$E:$K,H$2,FALSE),"")</f>
        <v/>
      </c>
      <c r="I62" s="498" t="str">
        <f t="shared" si="0"/>
        <v/>
      </c>
      <c r="J62" s="498" t="str">
        <f>IF($B$3&lt;&gt;"",'計算用(別紙2-2)概要'!$B$2,"")</f>
        <v/>
      </c>
      <c r="L62" s="419"/>
      <c r="M62" s="419"/>
      <c r="N62" s="507" t="str">
        <f>IF($B62&lt;&gt;"",'計算用(別紙2-2)概要'!$R$2,"")</f>
        <v/>
      </c>
    </row>
    <row r="63" spans="1:14" ht="28.5" customHeight="1" x14ac:dyDescent="0.15">
      <c r="A63" s="505" t="str">
        <f>IF($B63&lt;&gt;"",'計算用(別紙2-2)概要'!$A$2,"")</f>
        <v/>
      </c>
      <c r="B63" s="431" t="str">
        <f>IFERROR(VLOOKUP('計算用(別紙5)区分別指導者'!$L62,'計算用(別紙5)区分別指導者'!$E:$K,$B$2,FALSE),"")</f>
        <v/>
      </c>
      <c r="F63" s="431" t="str">
        <f>IFERROR(VLOOKUP('計算用(別紙5)区分別指導者'!$L62,'計算用(別紙5)区分別指導者'!$E:$K,F$2,FALSE),"")</f>
        <v/>
      </c>
      <c r="G63" s="431" t="str">
        <f>IFERROR(VLOOKUP('計算用(別紙5)区分別指導者'!$L62,'計算用(別紙5)区分別指導者'!$E:$K,G$2,FALSE),"")</f>
        <v/>
      </c>
      <c r="H63" s="431" t="str">
        <f>IFERROR(VLOOKUP('計算用(別紙5)区分別指導者'!$L62,'計算用(別紙5)区分別指導者'!$E:$K,H$2,FALSE),"")</f>
        <v/>
      </c>
      <c r="I63" s="498" t="str">
        <f t="shared" si="0"/>
        <v/>
      </c>
      <c r="J63" s="498" t="str">
        <f>IF($B$3&lt;&gt;"",'計算用(別紙2-2)概要'!$B$2,"")</f>
        <v/>
      </c>
      <c r="L63" s="419"/>
      <c r="M63" s="419"/>
      <c r="N63" s="507" t="str">
        <f>IF($B63&lt;&gt;"",'計算用(別紙2-2)概要'!$R$2,"")</f>
        <v/>
      </c>
    </row>
    <row r="64" spans="1:14" ht="28.5" customHeight="1" x14ac:dyDescent="0.15">
      <c r="A64" s="505" t="str">
        <f>IF($B64&lt;&gt;"",'計算用(別紙2-2)概要'!$A$2,"")</f>
        <v/>
      </c>
      <c r="B64" s="431" t="str">
        <f>IFERROR(VLOOKUP('計算用(別紙5)区分別指導者'!$L63,'計算用(別紙5)区分別指導者'!$E:$K,$B$2,FALSE),"")</f>
        <v/>
      </c>
      <c r="F64" s="431" t="str">
        <f>IFERROR(VLOOKUP('計算用(別紙5)区分別指導者'!$L63,'計算用(別紙5)区分別指導者'!$E:$K,F$2,FALSE),"")</f>
        <v/>
      </c>
      <c r="G64" s="431" t="str">
        <f>IFERROR(VLOOKUP('計算用(別紙5)区分別指導者'!$L63,'計算用(別紙5)区分別指導者'!$E:$K,G$2,FALSE),"")</f>
        <v/>
      </c>
      <c r="H64" s="431" t="str">
        <f>IFERROR(VLOOKUP('計算用(別紙5)区分別指導者'!$L63,'計算用(別紙5)区分別指導者'!$E:$K,H$2,FALSE),"")</f>
        <v/>
      </c>
      <c r="I64" s="498" t="str">
        <f t="shared" si="0"/>
        <v/>
      </c>
      <c r="J64" s="498" t="str">
        <f>IF($B$3&lt;&gt;"",'計算用(別紙2-2)概要'!$B$2,"")</f>
        <v/>
      </c>
      <c r="L64" s="419"/>
      <c r="M64" s="419"/>
      <c r="N64" s="507" t="str">
        <f>IF($B64&lt;&gt;"",'計算用(別紙2-2)概要'!$R$2,"")</f>
        <v/>
      </c>
    </row>
    <row r="65" spans="1:14" ht="28.5" customHeight="1" x14ac:dyDescent="0.15">
      <c r="A65" s="505" t="str">
        <f>IF($B65&lt;&gt;"",'計算用(別紙2-2)概要'!$A$2,"")</f>
        <v/>
      </c>
      <c r="B65" s="431" t="str">
        <f>IFERROR(VLOOKUP('計算用(別紙5)区分別指導者'!$L64,'計算用(別紙5)区分別指導者'!$E:$K,$B$2,FALSE),"")</f>
        <v/>
      </c>
      <c r="F65" s="431" t="str">
        <f>IFERROR(VLOOKUP('計算用(別紙5)区分別指導者'!$L64,'計算用(別紙5)区分別指導者'!$E:$K,F$2,FALSE),"")</f>
        <v/>
      </c>
      <c r="G65" s="431" t="str">
        <f>IFERROR(VLOOKUP('計算用(別紙5)区分別指導者'!$L64,'計算用(別紙5)区分別指導者'!$E:$K,G$2,FALSE),"")</f>
        <v/>
      </c>
      <c r="H65" s="431" t="str">
        <f>IFERROR(VLOOKUP('計算用(別紙5)区分別指導者'!$L64,'計算用(別紙5)区分別指導者'!$E:$K,H$2,FALSE),"")</f>
        <v/>
      </c>
      <c r="I65" s="498" t="str">
        <f t="shared" si="0"/>
        <v/>
      </c>
      <c r="J65" s="498" t="str">
        <f>IF($B$3&lt;&gt;"",'計算用(別紙2-2)概要'!$B$2,"")</f>
        <v/>
      </c>
      <c r="L65" s="419"/>
      <c r="M65" s="419"/>
      <c r="N65" s="507" t="str">
        <f>IF($B65&lt;&gt;"",'計算用(別紙2-2)概要'!$R$2,"")</f>
        <v/>
      </c>
    </row>
    <row r="66" spans="1:14" ht="28.5" customHeight="1" x14ac:dyDescent="0.15">
      <c r="A66" s="505" t="str">
        <f>IF($B66&lt;&gt;"",'計算用(別紙2-2)概要'!$A$2,"")</f>
        <v/>
      </c>
      <c r="B66" s="431" t="str">
        <f>IFERROR(VLOOKUP('計算用(別紙5)区分別指導者'!$L65,'計算用(別紙5)区分別指導者'!$E:$K,$B$2,FALSE),"")</f>
        <v/>
      </c>
      <c r="F66" s="431" t="str">
        <f>IFERROR(VLOOKUP('計算用(別紙5)区分別指導者'!$L65,'計算用(別紙5)区分別指導者'!$E:$K,F$2,FALSE),"")</f>
        <v/>
      </c>
      <c r="G66" s="431" t="str">
        <f>IFERROR(VLOOKUP('計算用(別紙5)区分別指導者'!$L65,'計算用(別紙5)区分別指導者'!$E:$K,G$2,FALSE),"")</f>
        <v/>
      </c>
      <c r="H66" s="431" t="str">
        <f>IFERROR(VLOOKUP('計算用(別紙5)区分別指導者'!$L65,'計算用(別紙5)区分別指導者'!$E:$K,H$2,FALSE),"")</f>
        <v/>
      </c>
      <c r="I66" s="498" t="str">
        <f t="shared" si="0"/>
        <v/>
      </c>
      <c r="J66" s="498" t="str">
        <f>IF($B$3&lt;&gt;"",'計算用(別紙2-2)概要'!$B$2,"")</f>
        <v/>
      </c>
      <c r="L66" s="419"/>
      <c r="M66" s="419"/>
      <c r="N66" s="507" t="str">
        <f>IF($B66&lt;&gt;"",'計算用(別紙2-2)概要'!$R$2,"")</f>
        <v/>
      </c>
    </row>
    <row r="67" spans="1:14" ht="28.5" customHeight="1" x14ac:dyDescent="0.15">
      <c r="A67" s="505" t="str">
        <f>IF($B67&lt;&gt;"",'計算用(別紙2-2)概要'!$A$2,"")</f>
        <v/>
      </c>
      <c r="B67" s="431" t="str">
        <f>IFERROR(VLOOKUP('計算用(別紙5)区分別指導者'!$L66,'計算用(別紙5)区分別指導者'!$E:$K,$B$2,FALSE),"")</f>
        <v/>
      </c>
      <c r="F67" s="431" t="str">
        <f>IFERROR(VLOOKUP('計算用(別紙5)区分別指導者'!$L66,'計算用(別紙5)区分別指導者'!$E:$K,F$2,FALSE),"")</f>
        <v/>
      </c>
      <c r="G67" s="431" t="str">
        <f>IFERROR(VLOOKUP('計算用(別紙5)区分別指導者'!$L66,'計算用(別紙5)区分別指導者'!$E:$K,G$2,FALSE),"")</f>
        <v/>
      </c>
      <c r="H67" s="431" t="str">
        <f>IFERROR(VLOOKUP('計算用(別紙5)区分別指導者'!$L66,'計算用(別紙5)区分別指導者'!$E:$K,H$2,FALSE),"")</f>
        <v/>
      </c>
      <c r="I67" s="498" t="str">
        <f t="shared" si="0"/>
        <v/>
      </c>
      <c r="J67" s="498" t="str">
        <f>IF($B$3&lt;&gt;"",'計算用(別紙2-2)概要'!$B$2,"")</f>
        <v/>
      </c>
      <c r="L67" s="419"/>
      <c r="M67" s="419"/>
      <c r="N67" s="507" t="str">
        <f>IF($B67&lt;&gt;"",'計算用(別紙2-2)概要'!$R$2,"")</f>
        <v/>
      </c>
    </row>
    <row r="68" spans="1:14" ht="28.5" customHeight="1" x14ac:dyDescent="0.15">
      <c r="A68" s="505" t="str">
        <f>IF($B68&lt;&gt;"",'計算用(別紙2-2)概要'!$A$2,"")</f>
        <v/>
      </c>
      <c r="B68" s="431" t="str">
        <f>IFERROR(VLOOKUP('計算用(別紙5)区分別指導者'!$L67,'計算用(別紙5)区分別指導者'!$E:$K,$B$2,FALSE),"")</f>
        <v/>
      </c>
      <c r="F68" s="431" t="str">
        <f>IFERROR(VLOOKUP('計算用(別紙5)区分別指導者'!$L67,'計算用(別紙5)区分別指導者'!$E:$K,F$2,FALSE),"")</f>
        <v/>
      </c>
      <c r="G68" s="431" t="str">
        <f>IFERROR(VLOOKUP('計算用(別紙5)区分別指導者'!$L67,'計算用(別紙5)区分別指導者'!$E:$K,G$2,FALSE),"")</f>
        <v/>
      </c>
      <c r="H68" s="431" t="str">
        <f>IFERROR(VLOOKUP('計算用(別紙5)区分別指導者'!$L67,'計算用(別紙5)区分別指導者'!$E:$K,H$2,FALSE),"")</f>
        <v/>
      </c>
      <c r="I68" s="498" t="str">
        <f t="shared" ref="I68:I122" si="1">IF($B$3&lt;&gt;"","10","")</f>
        <v/>
      </c>
      <c r="J68" s="498" t="str">
        <f>IF($B$3&lt;&gt;"",'計算用(別紙2-2)概要'!$B$2,"")</f>
        <v/>
      </c>
      <c r="L68" s="419"/>
      <c r="M68" s="419"/>
      <c r="N68" s="507" t="str">
        <f>IF($B68&lt;&gt;"",'計算用(別紙2-2)概要'!$R$2,"")</f>
        <v/>
      </c>
    </row>
    <row r="69" spans="1:14" ht="28.5" customHeight="1" x14ac:dyDescent="0.15">
      <c r="A69" s="505" t="str">
        <f>IF($B69&lt;&gt;"",'計算用(別紙2-2)概要'!$A$2,"")</f>
        <v/>
      </c>
      <c r="B69" s="431" t="str">
        <f>IFERROR(VLOOKUP('計算用(別紙5)区分別指導者'!$L68,'計算用(別紙5)区分別指導者'!$E:$K,$B$2,FALSE),"")</f>
        <v/>
      </c>
      <c r="F69" s="431" t="str">
        <f>IFERROR(VLOOKUP('計算用(別紙5)区分別指導者'!$L68,'計算用(別紙5)区分別指導者'!$E:$K,F$2,FALSE),"")</f>
        <v/>
      </c>
      <c r="G69" s="431" t="str">
        <f>IFERROR(VLOOKUP('計算用(別紙5)区分別指導者'!$L68,'計算用(別紙5)区分別指導者'!$E:$K,G$2,FALSE),"")</f>
        <v/>
      </c>
      <c r="H69" s="431" t="str">
        <f>IFERROR(VLOOKUP('計算用(別紙5)区分別指導者'!$L68,'計算用(別紙5)区分別指導者'!$E:$K,H$2,FALSE),"")</f>
        <v/>
      </c>
      <c r="I69" s="498" t="str">
        <f t="shared" si="1"/>
        <v/>
      </c>
      <c r="J69" s="498" t="str">
        <f>IF($B$3&lt;&gt;"",'計算用(別紙2-2)概要'!$B$2,"")</f>
        <v/>
      </c>
      <c r="L69" s="419"/>
      <c r="M69" s="419"/>
      <c r="N69" s="507" t="str">
        <f>IF($B69&lt;&gt;"",'計算用(別紙2-2)概要'!$R$2,"")</f>
        <v/>
      </c>
    </row>
    <row r="70" spans="1:14" ht="28.5" customHeight="1" x14ac:dyDescent="0.15">
      <c r="A70" s="505" t="str">
        <f>IF($B70&lt;&gt;"",'計算用(別紙2-2)概要'!$A$2,"")</f>
        <v/>
      </c>
      <c r="B70" s="431" t="str">
        <f>IFERROR(VLOOKUP('計算用(別紙5)区分別指導者'!$L69,'計算用(別紙5)区分別指導者'!$E:$K,$B$2,FALSE),"")</f>
        <v/>
      </c>
      <c r="F70" s="431" t="str">
        <f>IFERROR(VLOOKUP('計算用(別紙5)区分別指導者'!$L69,'計算用(別紙5)区分別指導者'!$E:$K,F$2,FALSE),"")</f>
        <v/>
      </c>
      <c r="G70" s="431" t="str">
        <f>IFERROR(VLOOKUP('計算用(別紙5)区分別指導者'!$L69,'計算用(別紙5)区分別指導者'!$E:$K,G$2,FALSE),"")</f>
        <v/>
      </c>
      <c r="H70" s="431" t="str">
        <f>IFERROR(VLOOKUP('計算用(別紙5)区分別指導者'!$L69,'計算用(別紙5)区分別指導者'!$E:$K,H$2,FALSE),"")</f>
        <v/>
      </c>
      <c r="I70" s="498" t="str">
        <f t="shared" si="1"/>
        <v/>
      </c>
      <c r="J70" s="498" t="str">
        <f>IF($B$3&lt;&gt;"",'計算用(別紙2-2)概要'!$B$2,"")</f>
        <v/>
      </c>
      <c r="L70" s="419"/>
      <c r="M70" s="419"/>
      <c r="N70" s="507" t="str">
        <f>IF($B70&lt;&gt;"",'計算用(別紙2-2)概要'!$R$2,"")</f>
        <v/>
      </c>
    </row>
    <row r="71" spans="1:14" ht="28.5" customHeight="1" x14ac:dyDescent="0.15">
      <c r="A71" s="505" t="str">
        <f>IF($B71&lt;&gt;"",'計算用(別紙2-2)概要'!$A$2,"")</f>
        <v/>
      </c>
      <c r="B71" s="431" t="str">
        <f>IFERROR(VLOOKUP('計算用(別紙5)区分別指導者'!$L70,'計算用(別紙5)区分別指導者'!$E:$K,$B$2,FALSE),"")</f>
        <v/>
      </c>
      <c r="F71" s="431" t="str">
        <f>IFERROR(VLOOKUP('計算用(別紙5)区分別指導者'!$L70,'計算用(別紙5)区分別指導者'!$E:$K,F$2,FALSE),"")</f>
        <v/>
      </c>
      <c r="G71" s="431" t="str">
        <f>IFERROR(VLOOKUP('計算用(別紙5)区分別指導者'!$L70,'計算用(別紙5)区分別指導者'!$E:$K,G$2,FALSE),"")</f>
        <v/>
      </c>
      <c r="H71" s="431" t="str">
        <f>IFERROR(VLOOKUP('計算用(別紙5)区分別指導者'!$L70,'計算用(別紙5)区分別指導者'!$E:$K,H$2,FALSE),"")</f>
        <v/>
      </c>
      <c r="I71" s="498" t="str">
        <f t="shared" si="1"/>
        <v/>
      </c>
      <c r="J71" s="498" t="str">
        <f>IF($B$3&lt;&gt;"",'計算用(別紙2-2)概要'!$B$2,"")</f>
        <v/>
      </c>
      <c r="L71" s="419"/>
      <c r="M71" s="419"/>
      <c r="N71" s="507" t="str">
        <f>IF($B71&lt;&gt;"",'計算用(別紙2-2)概要'!$R$2,"")</f>
        <v/>
      </c>
    </row>
    <row r="72" spans="1:14" ht="28.5" customHeight="1" x14ac:dyDescent="0.15">
      <c r="A72" s="505" t="str">
        <f>IF($B72&lt;&gt;"",'計算用(別紙2-2)概要'!$A$2,"")</f>
        <v/>
      </c>
      <c r="B72" s="431" t="str">
        <f>IFERROR(VLOOKUP('計算用(別紙5)区分別指導者'!$L71,'計算用(別紙5)区分別指導者'!$E:$K,$B$2,FALSE),"")</f>
        <v/>
      </c>
      <c r="F72" s="431" t="str">
        <f>IFERROR(VLOOKUP('計算用(別紙5)区分別指導者'!$L71,'計算用(別紙5)区分別指導者'!$E:$K,F$2,FALSE),"")</f>
        <v/>
      </c>
      <c r="G72" s="431" t="str">
        <f>IFERROR(VLOOKUP('計算用(別紙5)区分別指導者'!$L71,'計算用(別紙5)区分別指導者'!$E:$K,G$2,FALSE),"")</f>
        <v/>
      </c>
      <c r="H72" s="431" t="str">
        <f>IFERROR(VLOOKUP('計算用(別紙5)区分別指導者'!$L71,'計算用(別紙5)区分別指導者'!$E:$K,H$2,FALSE),"")</f>
        <v/>
      </c>
      <c r="I72" s="498" t="str">
        <f t="shared" si="1"/>
        <v/>
      </c>
      <c r="J72" s="498" t="str">
        <f>IF($B$3&lt;&gt;"",'計算用(別紙2-2)概要'!$B$2,"")</f>
        <v/>
      </c>
      <c r="L72" s="419"/>
      <c r="M72" s="419"/>
      <c r="N72" s="507" t="str">
        <f>IF($B72&lt;&gt;"",'計算用(別紙2-2)概要'!$R$2,"")</f>
        <v/>
      </c>
    </row>
    <row r="73" spans="1:14" ht="28.5" customHeight="1" x14ac:dyDescent="0.15">
      <c r="A73" s="505" t="str">
        <f>IF($B73&lt;&gt;"",'計算用(別紙2-2)概要'!$A$2,"")</f>
        <v/>
      </c>
      <c r="B73" s="431" t="str">
        <f>IFERROR(VLOOKUP('計算用(別紙5)区分別指導者'!$L72,'計算用(別紙5)区分別指導者'!$E:$K,$B$2,FALSE),"")</f>
        <v/>
      </c>
      <c r="F73" s="431" t="str">
        <f>IFERROR(VLOOKUP('計算用(別紙5)区分別指導者'!$L72,'計算用(別紙5)区分別指導者'!$E:$K,F$2,FALSE),"")</f>
        <v/>
      </c>
      <c r="G73" s="431" t="str">
        <f>IFERROR(VLOOKUP('計算用(別紙5)区分別指導者'!$L72,'計算用(別紙5)区分別指導者'!$E:$K,G$2,FALSE),"")</f>
        <v/>
      </c>
      <c r="H73" s="431" t="str">
        <f>IFERROR(VLOOKUP('計算用(別紙5)区分別指導者'!$L72,'計算用(別紙5)区分別指導者'!$E:$K,H$2,FALSE),"")</f>
        <v/>
      </c>
      <c r="I73" s="498" t="str">
        <f t="shared" si="1"/>
        <v/>
      </c>
      <c r="J73" s="498" t="str">
        <f>IF($B$3&lt;&gt;"",'計算用(別紙2-2)概要'!$B$2,"")</f>
        <v/>
      </c>
      <c r="L73" s="419"/>
      <c r="M73" s="419"/>
      <c r="N73" s="507" t="str">
        <f>IF($B73&lt;&gt;"",'計算用(別紙2-2)概要'!$R$2,"")</f>
        <v/>
      </c>
    </row>
    <row r="74" spans="1:14" ht="28.5" customHeight="1" x14ac:dyDescent="0.15">
      <c r="A74" s="505" t="str">
        <f>IF($B74&lt;&gt;"",'計算用(別紙2-2)概要'!$A$2,"")</f>
        <v/>
      </c>
      <c r="B74" s="431" t="str">
        <f>IFERROR(VLOOKUP('計算用(別紙5)区分別指導者'!$L73,'計算用(別紙5)区分別指導者'!$E:$K,$B$2,FALSE),"")</f>
        <v/>
      </c>
      <c r="F74" s="431" t="str">
        <f>IFERROR(VLOOKUP('計算用(別紙5)区分別指導者'!$L73,'計算用(別紙5)区分別指導者'!$E:$K,F$2,FALSE),"")</f>
        <v/>
      </c>
      <c r="G74" s="431" t="str">
        <f>IFERROR(VLOOKUP('計算用(別紙5)区分別指導者'!$L73,'計算用(別紙5)区分別指導者'!$E:$K,G$2,FALSE),"")</f>
        <v/>
      </c>
      <c r="H74" s="431" t="str">
        <f>IFERROR(VLOOKUP('計算用(別紙5)区分別指導者'!$L73,'計算用(別紙5)区分別指導者'!$E:$K,H$2,FALSE),"")</f>
        <v/>
      </c>
      <c r="I74" s="498" t="str">
        <f t="shared" si="1"/>
        <v/>
      </c>
      <c r="J74" s="498" t="str">
        <f>IF($B$3&lt;&gt;"",'計算用(別紙2-2)概要'!$B$2,"")</f>
        <v/>
      </c>
      <c r="L74" s="419"/>
      <c r="M74" s="419"/>
      <c r="N74" s="507" t="str">
        <f>IF($B74&lt;&gt;"",'計算用(別紙2-2)概要'!$R$2,"")</f>
        <v/>
      </c>
    </row>
    <row r="75" spans="1:14" ht="28.5" customHeight="1" x14ac:dyDescent="0.15">
      <c r="A75" s="505" t="str">
        <f>IF($B75&lt;&gt;"",'計算用(別紙2-2)概要'!$A$2,"")</f>
        <v/>
      </c>
      <c r="B75" s="431" t="str">
        <f>IFERROR(VLOOKUP('計算用(別紙5)区分別指導者'!$L74,'計算用(別紙5)区分別指導者'!$E:$K,$B$2,FALSE),"")</f>
        <v/>
      </c>
      <c r="F75" s="431" t="str">
        <f>IFERROR(VLOOKUP('計算用(別紙5)区分別指導者'!$L74,'計算用(別紙5)区分別指導者'!$E:$K,F$2,FALSE),"")</f>
        <v/>
      </c>
      <c r="G75" s="431" t="str">
        <f>IFERROR(VLOOKUP('計算用(別紙5)区分別指導者'!$L74,'計算用(別紙5)区分別指導者'!$E:$K,G$2,FALSE),"")</f>
        <v/>
      </c>
      <c r="H75" s="431" t="str">
        <f>IFERROR(VLOOKUP('計算用(別紙5)区分別指導者'!$L74,'計算用(別紙5)区分別指導者'!$E:$K,H$2,FALSE),"")</f>
        <v/>
      </c>
      <c r="I75" s="498" t="str">
        <f t="shared" si="1"/>
        <v/>
      </c>
      <c r="J75" s="498" t="str">
        <f>IF($B$3&lt;&gt;"",'計算用(別紙2-2)概要'!$B$2,"")</f>
        <v/>
      </c>
      <c r="L75" s="419"/>
      <c r="M75" s="419"/>
      <c r="N75" s="507" t="str">
        <f>IF($B75&lt;&gt;"",'計算用(別紙2-2)概要'!$R$2,"")</f>
        <v/>
      </c>
    </row>
    <row r="76" spans="1:14" ht="28.5" customHeight="1" x14ac:dyDescent="0.15">
      <c r="A76" s="505" t="str">
        <f>IF($B76&lt;&gt;"",'計算用(別紙2-2)概要'!$A$2,"")</f>
        <v/>
      </c>
      <c r="B76" s="431" t="str">
        <f>IFERROR(VLOOKUP('計算用(別紙5)区分別指導者'!$L75,'計算用(別紙5)区分別指導者'!$E:$K,$B$2,FALSE),"")</f>
        <v/>
      </c>
      <c r="F76" s="431" t="str">
        <f>IFERROR(VLOOKUP('計算用(別紙5)区分別指導者'!$L75,'計算用(別紙5)区分別指導者'!$E:$K,F$2,FALSE),"")</f>
        <v/>
      </c>
      <c r="G76" s="431" t="str">
        <f>IFERROR(VLOOKUP('計算用(別紙5)区分別指導者'!$L75,'計算用(別紙5)区分別指導者'!$E:$K,G$2,FALSE),"")</f>
        <v/>
      </c>
      <c r="H76" s="431" t="str">
        <f>IFERROR(VLOOKUP('計算用(別紙5)区分別指導者'!$L75,'計算用(別紙5)区分別指導者'!$E:$K,H$2,FALSE),"")</f>
        <v/>
      </c>
      <c r="I76" s="498" t="str">
        <f t="shared" si="1"/>
        <v/>
      </c>
      <c r="J76" s="498" t="str">
        <f>IF($B$3&lt;&gt;"",'計算用(別紙2-2)概要'!$B$2,"")</f>
        <v/>
      </c>
      <c r="L76" s="419"/>
      <c r="M76" s="419"/>
      <c r="N76" s="507" t="str">
        <f>IF($B76&lt;&gt;"",'計算用(別紙2-2)概要'!$R$2,"")</f>
        <v/>
      </c>
    </row>
    <row r="77" spans="1:14" ht="28.5" customHeight="1" x14ac:dyDescent="0.15">
      <c r="A77" s="505" t="str">
        <f>IF($B77&lt;&gt;"",'計算用(別紙2-2)概要'!$A$2,"")</f>
        <v/>
      </c>
      <c r="B77" s="431" t="str">
        <f>IFERROR(VLOOKUP('計算用(別紙5)区分別指導者'!$L76,'計算用(別紙5)区分別指導者'!$E:$K,$B$2,FALSE),"")</f>
        <v/>
      </c>
      <c r="F77" s="431" t="str">
        <f>IFERROR(VLOOKUP('計算用(別紙5)区分別指導者'!$L76,'計算用(別紙5)区分別指導者'!$E:$K,F$2,FALSE),"")</f>
        <v/>
      </c>
      <c r="G77" s="431" t="str">
        <f>IFERROR(VLOOKUP('計算用(別紙5)区分別指導者'!$L76,'計算用(別紙5)区分別指導者'!$E:$K,G$2,FALSE),"")</f>
        <v/>
      </c>
      <c r="H77" s="431" t="str">
        <f>IFERROR(VLOOKUP('計算用(別紙5)区分別指導者'!$L76,'計算用(別紙5)区分別指導者'!$E:$K,H$2,FALSE),"")</f>
        <v/>
      </c>
      <c r="I77" s="498" t="str">
        <f t="shared" si="1"/>
        <v/>
      </c>
      <c r="J77" s="498" t="str">
        <f>IF($B$3&lt;&gt;"",'計算用(別紙2-2)概要'!$B$2,"")</f>
        <v/>
      </c>
      <c r="L77" s="419"/>
      <c r="M77" s="419"/>
      <c r="N77" s="507" t="str">
        <f>IF($B77&lt;&gt;"",'計算用(別紙2-2)概要'!$R$2,"")</f>
        <v/>
      </c>
    </row>
    <row r="78" spans="1:14" ht="28.5" customHeight="1" x14ac:dyDescent="0.15">
      <c r="A78" s="505" t="str">
        <f>IF($B78&lt;&gt;"",'計算用(別紙2-2)概要'!$A$2,"")</f>
        <v/>
      </c>
      <c r="B78" s="431" t="str">
        <f>IFERROR(VLOOKUP('計算用(別紙5)区分別指導者'!$L77,'計算用(別紙5)区分別指導者'!$E:$K,$B$2,FALSE),"")</f>
        <v/>
      </c>
      <c r="F78" s="431" t="str">
        <f>IFERROR(VLOOKUP('計算用(別紙5)区分別指導者'!$L77,'計算用(別紙5)区分別指導者'!$E:$K,F$2,FALSE),"")</f>
        <v/>
      </c>
      <c r="G78" s="431" t="str">
        <f>IFERROR(VLOOKUP('計算用(別紙5)区分別指導者'!$L77,'計算用(別紙5)区分別指導者'!$E:$K,G$2,FALSE),"")</f>
        <v/>
      </c>
      <c r="H78" s="431" t="str">
        <f>IFERROR(VLOOKUP('計算用(別紙5)区分別指導者'!$L77,'計算用(別紙5)区分別指導者'!$E:$K,H$2,FALSE),"")</f>
        <v/>
      </c>
      <c r="I78" s="498" t="str">
        <f t="shared" si="1"/>
        <v/>
      </c>
      <c r="J78" s="498" t="str">
        <f>IF($B$3&lt;&gt;"",'計算用(別紙2-2)概要'!$B$2,"")</f>
        <v/>
      </c>
      <c r="L78" s="419"/>
      <c r="M78" s="419"/>
      <c r="N78" s="507" t="str">
        <f>IF($B78&lt;&gt;"",'計算用(別紙2-2)概要'!$R$2,"")</f>
        <v/>
      </c>
    </row>
    <row r="79" spans="1:14" ht="28.5" customHeight="1" x14ac:dyDescent="0.15">
      <c r="A79" s="505" t="str">
        <f>IF($B79&lt;&gt;"",'計算用(別紙2-2)概要'!$A$2,"")</f>
        <v/>
      </c>
      <c r="B79" s="431" t="str">
        <f>IFERROR(VLOOKUP('計算用(別紙5)区分別指導者'!$L78,'計算用(別紙5)区分別指導者'!$E:$K,$B$2,FALSE),"")</f>
        <v/>
      </c>
      <c r="F79" s="431" t="str">
        <f>IFERROR(VLOOKUP('計算用(別紙5)区分別指導者'!$L78,'計算用(別紙5)区分別指導者'!$E:$K,F$2,FALSE),"")</f>
        <v/>
      </c>
      <c r="G79" s="431" t="str">
        <f>IFERROR(VLOOKUP('計算用(別紙5)区分別指導者'!$L78,'計算用(別紙5)区分別指導者'!$E:$K,G$2,FALSE),"")</f>
        <v/>
      </c>
      <c r="H79" s="431" t="str">
        <f>IFERROR(VLOOKUP('計算用(別紙5)区分別指導者'!$L78,'計算用(別紙5)区分別指導者'!$E:$K,H$2,FALSE),"")</f>
        <v/>
      </c>
      <c r="I79" s="498" t="str">
        <f t="shared" si="1"/>
        <v/>
      </c>
      <c r="J79" s="498" t="str">
        <f>IF($B$3&lt;&gt;"",'計算用(別紙2-2)概要'!$B$2,"")</f>
        <v/>
      </c>
      <c r="L79" s="419"/>
      <c r="M79" s="419"/>
      <c r="N79" s="507" t="str">
        <f>IF($B79&lt;&gt;"",'計算用(別紙2-2)概要'!$R$2,"")</f>
        <v/>
      </c>
    </row>
    <row r="80" spans="1:14" ht="28.5" customHeight="1" x14ac:dyDescent="0.15">
      <c r="A80" s="505" t="str">
        <f>IF($B80&lt;&gt;"",'計算用(別紙2-2)概要'!$A$2,"")</f>
        <v/>
      </c>
      <c r="B80" s="431" t="str">
        <f>IFERROR(VLOOKUP('計算用(別紙5)区分別指導者'!$L79,'計算用(別紙5)区分別指導者'!$E:$K,$B$2,FALSE),"")</f>
        <v/>
      </c>
      <c r="F80" s="431" t="str">
        <f>IFERROR(VLOOKUP('計算用(別紙5)区分別指導者'!$L79,'計算用(別紙5)区分別指導者'!$E:$K,F$2,FALSE),"")</f>
        <v/>
      </c>
      <c r="G80" s="431" t="str">
        <f>IFERROR(VLOOKUP('計算用(別紙5)区分別指導者'!$L79,'計算用(別紙5)区分別指導者'!$E:$K,G$2,FALSE),"")</f>
        <v/>
      </c>
      <c r="H80" s="431" t="str">
        <f>IFERROR(VLOOKUP('計算用(別紙5)区分別指導者'!$L79,'計算用(別紙5)区分別指導者'!$E:$K,H$2,FALSE),"")</f>
        <v/>
      </c>
      <c r="I80" s="498" t="str">
        <f t="shared" si="1"/>
        <v/>
      </c>
      <c r="J80" s="498" t="str">
        <f>IF($B$3&lt;&gt;"",'計算用(別紙2-2)概要'!$B$2,"")</f>
        <v/>
      </c>
      <c r="L80" s="419"/>
      <c r="M80" s="419"/>
      <c r="N80" s="507" t="str">
        <f>IF($B80&lt;&gt;"",'計算用(別紙2-2)概要'!$R$2,"")</f>
        <v/>
      </c>
    </row>
    <row r="81" spans="1:14" ht="28.5" customHeight="1" x14ac:dyDescent="0.15">
      <c r="A81" s="505" t="str">
        <f>IF($B81&lt;&gt;"",'計算用(別紙2-2)概要'!$A$2,"")</f>
        <v/>
      </c>
      <c r="B81" s="431" t="str">
        <f>IFERROR(VLOOKUP('計算用(別紙5)区分別指導者'!$L80,'計算用(別紙5)区分別指導者'!$E:$K,$B$2,FALSE),"")</f>
        <v/>
      </c>
      <c r="F81" s="431" t="str">
        <f>IFERROR(VLOOKUP('計算用(別紙5)区分別指導者'!$L80,'計算用(別紙5)区分別指導者'!$E:$K,F$2,FALSE),"")</f>
        <v/>
      </c>
      <c r="G81" s="431" t="str">
        <f>IFERROR(VLOOKUP('計算用(別紙5)区分別指導者'!$L80,'計算用(別紙5)区分別指導者'!$E:$K,G$2,FALSE),"")</f>
        <v/>
      </c>
      <c r="H81" s="431" t="str">
        <f>IFERROR(VLOOKUP('計算用(別紙5)区分別指導者'!$L80,'計算用(別紙5)区分別指導者'!$E:$K,H$2,FALSE),"")</f>
        <v/>
      </c>
      <c r="I81" s="498" t="str">
        <f t="shared" si="1"/>
        <v/>
      </c>
      <c r="J81" s="498" t="str">
        <f>IF($B$3&lt;&gt;"",'計算用(別紙2-2)概要'!$B$2,"")</f>
        <v/>
      </c>
      <c r="L81" s="419"/>
      <c r="M81" s="419"/>
      <c r="N81" s="507" t="str">
        <f>IF($B81&lt;&gt;"",'計算用(別紙2-2)概要'!$R$2,"")</f>
        <v/>
      </c>
    </row>
    <row r="82" spans="1:14" ht="28.5" customHeight="1" x14ac:dyDescent="0.15">
      <c r="A82" s="505" t="str">
        <f>IF($B82&lt;&gt;"",'計算用(別紙2-2)概要'!$A$2,"")</f>
        <v/>
      </c>
      <c r="B82" s="431" t="str">
        <f>IFERROR(VLOOKUP('計算用(別紙5)区分別指導者'!$L81,'計算用(別紙5)区分別指導者'!$E:$K,$B$2,FALSE),"")</f>
        <v/>
      </c>
      <c r="F82" s="431" t="str">
        <f>IFERROR(VLOOKUP('計算用(別紙5)区分別指導者'!$L81,'計算用(別紙5)区分別指導者'!$E:$K,F$2,FALSE),"")</f>
        <v/>
      </c>
      <c r="G82" s="431" t="str">
        <f>IFERROR(VLOOKUP('計算用(別紙5)区分別指導者'!$L81,'計算用(別紙5)区分別指導者'!$E:$K,G$2,FALSE),"")</f>
        <v/>
      </c>
      <c r="H82" s="431" t="str">
        <f>IFERROR(VLOOKUP('計算用(別紙5)区分別指導者'!$L81,'計算用(別紙5)区分別指導者'!$E:$K,H$2,FALSE),"")</f>
        <v/>
      </c>
      <c r="I82" s="498" t="str">
        <f t="shared" si="1"/>
        <v/>
      </c>
      <c r="J82" s="498" t="str">
        <f>IF($B$3&lt;&gt;"",'計算用(別紙2-2)概要'!$B$2,"")</f>
        <v/>
      </c>
      <c r="L82" s="419"/>
      <c r="M82" s="419"/>
      <c r="N82" s="507" t="str">
        <f>IF($B82&lt;&gt;"",'計算用(別紙2-2)概要'!$R$2,"")</f>
        <v/>
      </c>
    </row>
    <row r="83" spans="1:14" ht="28.5" customHeight="1" x14ac:dyDescent="0.15">
      <c r="A83" s="505" t="str">
        <f>IF($B83&lt;&gt;"",'計算用(別紙2-2)概要'!$A$2,"")</f>
        <v/>
      </c>
      <c r="B83" s="431" t="str">
        <f>IFERROR(VLOOKUP('計算用(別紙5)区分別指導者'!$L82,'計算用(別紙5)区分別指導者'!$E:$K,$B$2,FALSE),"")</f>
        <v/>
      </c>
      <c r="F83" s="431" t="str">
        <f>IFERROR(VLOOKUP('計算用(別紙5)区分別指導者'!$L82,'計算用(別紙5)区分別指導者'!$E:$K,F$2,FALSE),"")</f>
        <v/>
      </c>
      <c r="G83" s="431" t="str">
        <f>IFERROR(VLOOKUP('計算用(別紙5)区分別指導者'!$L82,'計算用(別紙5)区分別指導者'!$E:$K,G$2,FALSE),"")</f>
        <v/>
      </c>
      <c r="H83" s="431" t="str">
        <f>IFERROR(VLOOKUP('計算用(別紙5)区分別指導者'!$L82,'計算用(別紙5)区分別指導者'!$E:$K,H$2,FALSE),"")</f>
        <v/>
      </c>
      <c r="I83" s="498" t="str">
        <f t="shared" si="1"/>
        <v/>
      </c>
      <c r="J83" s="498" t="str">
        <f>IF($B$3&lt;&gt;"",'計算用(別紙2-2)概要'!$B$2,"")</f>
        <v/>
      </c>
      <c r="L83" s="419"/>
      <c r="M83" s="419"/>
      <c r="N83" s="507" t="str">
        <f>IF($B83&lt;&gt;"",'計算用(別紙2-2)概要'!$R$2,"")</f>
        <v/>
      </c>
    </row>
    <row r="84" spans="1:14" ht="28.5" customHeight="1" x14ac:dyDescent="0.15">
      <c r="A84" s="505" t="str">
        <f>IF($B84&lt;&gt;"",'計算用(別紙2-2)概要'!$A$2,"")</f>
        <v/>
      </c>
      <c r="B84" s="431" t="str">
        <f>IFERROR(VLOOKUP('計算用(別紙5)区分別指導者'!$L83,'計算用(別紙5)区分別指導者'!$E:$K,$B$2,FALSE),"")</f>
        <v/>
      </c>
      <c r="F84" s="431" t="str">
        <f>IFERROR(VLOOKUP('計算用(別紙5)区分別指導者'!$L83,'計算用(別紙5)区分別指導者'!$E:$K,F$2,FALSE),"")</f>
        <v/>
      </c>
      <c r="G84" s="431" t="str">
        <f>IFERROR(VLOOKUP('計算用(別紙5)区分別指導者'!$L83,'計算用(別紙5)区分別指導者'!$E:$K,G$2,FALSE),"")</f>
        <v/>
      </c>
      <c r="H84" s="431" t="str">
        <f>IFERROR(VLOOKUP('計算用(別紙5)区分別指導者'!$L83,'計算用(別紙5)区分別指導者'!$E:$K,H$2,FALSE),"")</f>
        <v/>
      </c>
      <c r="I84" s="498" t="str">
        <f t="shared" si="1"/>
        <v/>
      </c>
      <c r="J84" s="498" t="str">
        <f>IF($B$3&lt;&gt;"",'計算用(別紙2-2)概要'!$B$2,"")</f>
        <v/>
      </c>
      <c r="L84" s="419"/>
      <c r="M84" s="419"/>
      <c r="N84" s="507" t="str">
        <f>IF($B84&lt;&gt;"",'計算用(別紙2-2)概要'!$R$2,"")</f>
        <v/>
      </c>
    </row>
    <row r="85" spans="1:14" ht="28.5" customHeight="1" x14ac:dyDescent="0.15">
      <c r="A85" s="505" t="str">
        <f>IF($B85&lt;&gt;"",'計算用(別紙2-2)概要'!$A$2,"")</f>
        <v/>
      </c>
      <c r="B85" s="431" t="str">
        <f>IFERROR(VLOOKUP('計算用(別紙5)区分別指導者'!$L84,'計算用(別紙5)区分別指導者'!$E:$K,$B$2,FALSE),"")</f>
        <v/>
      </c>
      <c r="F85" s="431" t="str">
        <f>IFERROR(VLOOKUP('計算用(別紙5)区分別指導者'!$L84,'計算用(別紙5)区分別指導者'!$E:$K,F$2,FALSE),"")</f>
        <v/>
      </c>
      <c r="G85" s="431" t="str">
        <f>IFERROR(VLOOKUP('計算用(別紙5)区分別指導者'!$L84,'計算用(別紙5)区分別指導者'!$E:$K,G$2,FALSE),"")</f>
        <v/>
      </c>
      <c r="H85" s="431" t="str">
        <f>IFERROR(VLOOKUP('計算用(別紙5)区分別指導者'!$L84,'計算用(別紙5)区分別指導者'!$E:$K,H$2,FALSE),"")</f>
        <v/>
      </c>
      <c r="I85" s="498" t="str">
        <f t="shared" si="1"/>
        <v/>
      </c>
      <c r="J85" s="498" t="str">
        <f>IF($B$3&lt;&gt;"",'計算用(別紙2-2)概要'!$B$2,"")</f>
        <v/>
      </c>
      <c r="L85" s="419"/>
      <c r="M85" s="419"/>
      <c r="N85" s="507" t="str">
        <f>IF($B85&lt;&gt;"",'計算用(別紙2-2)概要'!$R$2,"")</f>
        <v/>
      </c>
    </row>
    <row r="86" spans="1:14" ht="28.5" customHeight="1" x14ac:dyDescent="0.15">
      <c r="A86" s="505" t="str">
        <f>IF($B86&lt;&gt;"",'計算用(別紙2-2)概要'!$A$2,"")</f>
        <v/>
      </c>
      <c r="B86" s="431" t="str">
        <f>IFERROR(VLOOKUP('計算用(別紙5)区分別指導者'!$L85,'計算用(別紙5)区分別指導者'!$E:$K,$B$2,FALSE),"")</f>
        <v/>
      </c>
      <c r="F86" s="431" t="str">
        <f>IFERROR(VLOOKUP('計算用(別紙5)区分別指導者'!$L85,'計算用(別紙5)区分別指導者'!$E:$K,F$2,FALSE),"")</f>
        <v/>
      </c>
      <c r="G86" s="431" t="str">
        <f>IFERROR(VLOOKUP('計算用(別紙5)区分別指導者'!$L85,'計算用(別紙5)区分別指導者'!$E:$K,G$2,FALSE),"")</f>
        <v/>
      </c>
      <c r="H86" s="431" t="str">
        <f>IFERROR(VLOOKUP('計算用(別紙5)区分別指導者'!$L85,'計算用(別紙5)区分別指導者'!$E:$K,H$2,FALSE),"")</f>
        <v/>
      </c>
      <c r="I86" s="498" t="str">
        <f t="shared" si="1"/>
        <v/>
      </c>
      <c r="J86" s="498" t="str">
        <f>IF($B$3&lt;&gt;"",'計算用(別紙2-2)概要'!$B$2,"")</f>
        <v/>
      </c>
      <c r="L86" s="419"/>
      <c r="M86" s="419"/>
      <c r="N86" s="507" t="str">
        <f>IF($B86&lt;&gt;"",'計算用(別紙2-2)概要'!$R$2,"")</f>
        <v/>
      </c>
    </row>
    <row r="87" spans="1:14" ht="28.5" customHeight="1" x14ac:dyDescent="0.15">
      <c r="A87" s="505" t="str">
        <f>IF($B87&lt;&gt;"",'計算用(別紙2-2)概要'!$A$2,"")</f>
        <v/>
      </c>
      <c r="B87" s="431" t="str">
        <f>IFERROR(VLOOKUP('計算用(別紙5)区分別指導者'!$L86,'計算用(別紙5)区分別指導者'!$E:$K,$B$2,FALSE),"")</f>
        <v/>
      </c>
      <c r="F87" s="431" t="str">
        <f>IFERROR(VLOOKUP('計算用(別紙5)区分別指導者'!$L86,'計算用(別紙5)区分別指導者'!$E:$K,F$2,FALSE),"")</f>
        <v/>
      </c>
      <c r="G87" s="431" t="str">
        <f>IFERROR(VLOOKUP('計算用(別紙5)区分別指導者'!$L86,'計算用(別紙5)区分別指導者'!$E:$K,G$2,FALSE),"")</f>
        <v/>
      </c>
      <c r="H87" s="431" t="str">
        <f>IFERROR(VLOOKUP('計算用(別紙5)区分別指導者'!$L86,'計算用(別紙5)区分別指導者'!$E:$K,H$2,FALSE),"")</f>
        <v/>
      </c>
      <c r="I87" s="498" t="str">
        <f t="shared" si="1"/>
        <v/>
      </c>
      <c r="J87" s="498" t="str">
        <f>IF($B$3&lt;&gt;"",'計算用(別紙2-2)概要'!$B$2,"")</f>
        <v/>
      </c>
      <c r="L87" s="419"/>
      <c r="M87" s="419"/>
      <c r="N87" s="507" t="str">
        <f>IF($B87&lt;&gt;"",'計算用(別紙2-2)概要'!$R$2,"")</f>
        <v/>
      </c>
    </row>
    <row r="88" spans="1:14" ht="28.5" customHeight="1" x14ac:dyDescent="0.15">
      <c r="A88" s="505" t="str">
        <f>IF($B88&lt;&gt;"",'計算用(別紙2-2)概要'!$A$2,"")</f>
        <v/>
      </c>
      <c r="B88" s="431" t="str">
        <f>IFERROR(VLOOKUP('計算用(別紙5)区分別指導者'!$L87,'計算用(別紙5)区分別指導者'!$E:$K,$B$2,FALSE),"")</f>
        <v/>
      </c>
      <c r="F88" s="431" t="str">
        <f>IFERROR(VLOOKUP('計算用(別紙5)区分別指導者'!$L87,'計算用(別紙5)区分別指導者'!$E:$K,F$2,FALSE),"")</f>
        <v/>
      </c>
      <c r="G88" s="431" t="str">
        <f>IFERROR(VLOOKUP('計算用(別紙5)区分別指導者'!$L87,'計算用(別紙5)区分別指導者'!$E:$K,G$2,FALSE),"")</f>
        <v/>
      </c>
      <c r="H88" s="431" t="str">
        <f>IFERROR(VLOOKUP('計算用(別紙5)区分別指導者'!$L87,'計算用(別紙5)区分別指導者'!$E:$K,H$2,FALSE),"")</f>
        <v/>
      </c>
      <c r="I88" s="498" t="str">
        <f t="shared" si="1"/>
        <v/>
      </c>
      <c r="J88" s="498" t="str">
        <f>IF($B$3&lt;&gt;"",'計算用(別紙2-2)概要'!$B$2,"")</f>
        <v/>
      </c>
      <c r="L88" s="419"/>
      <c r="M88" s="419"/>
      <c r="N88" s="507" t="str">
        <f>IF($B88&lt;&gt;"",'計算用(別紙2-2)概要'!$R$2,"")</f>
        <v/>
      </c>
    </row>
    <row r="89" spans="1:14" ht="28.5" customHeight="1" x14ac:dyDescent="0.15">
      <c r="A89" s="505" t="str">
        <f>IF($B89&lt;&gt;"",'計算用(別紙2-2)概要'!$A$2,"")</f>
        <v/>
      </c>
      <c r="B89" s="431" t="str">
        <f>IFERROR(VLOOKUP('計算用(別紙5)区分別指導者'!$L88,'計算用(別紙5)区分別指導者'!$E:$K,$B$2,FALSE),"")</f>
        <v/>
      </c>
      <c r="F89" s="431" t="str">
        <f>IFERROR(VLOOKUP('計算用(別紙5)区分別指導者'!$L88,'計算用(別紙5)区分別指導者'!$E:$K,F$2,FALSE),"")</f>
        <v/>
      </c>
      <c r="G89" s="431" t="str">
        <f>IFERROR(VLOOKUP('計算用(別紙5)区分別指導者'!$L88,'計算用(別紙5)区分別指導者'!$E:$K,G$2,FALSE),"")</f>
        <v/>
      </c>
      <c r="H89" s="431" t="str">
        <f>IFERROR(VLOOKUP('計算用(別紙5)区分別指導者'!$L88,'計算用(別紙5)区分別指導者'!$E:$K,H$2,FALSE),"")</f>
        <v/>
      </c>
      <c r="I89" s="498" t="str">
        <f t="shared" si="1"/>
        <v/>
      </c>
      <c r="J89" s="498" t="str">
        <f>IF($B$3&lt;&gt;"",'計算用(別紙2-2)概要'!$B$2,"")</f>
        <v/>
      </c>
      <c r="L89" s="419"/>
      <c r="M89" s="419"/>
      <c r="N89" s="507" t="str">
        <f>IF($B89&lt;&gt;"",'計算用(別紙2-2)概要'!$R$2,"")</f>
        <v/>
      </c>
    </row>
    <row r="90" spans="1:14" ht="28.5" customHeight="1" x14ac:dyDescent="0.15">
      <c r="A90" s="505" t="str">
        <f>IF($B90&lt;&gt;"",'計算用(別紙2-2)概要'!$A$2,"")</f>
        <v/>
      </c>
      <c r="B90" s="431" t="str">
        <f>IFERROR(VLOOKUP('計算用(別紙5)区分別指導者'!$L89,'計算用(別紙5)区分別指導者'!$E:$K,$B$2,FALSE),"")</f>
        <v/>
      </c>
      <c r="F90" s="431" t="str">
        <f>IFERROR(VLOOKUP('計算用(別紙5)区分別指導者'!$L89,'計算用(別紙5)区分別指導者'!$E:$K,F$2,FALSE),"")</f>
        <v/>
      </c>
      <c r="G90" s="431" t="str">
        <f>IFERROR(VLOOKUP('計算用(別紙5)区分別指導者'!$L89,'計算用(別紙5)区分別指導者'!$E:$K,G$2,FALSE),"")</f>
        <v/>
      </c>
      <c r="H90" s="431" t="str">
        <f>IFERROR(VLOOKUP('計算用(別紙5)区分別指導者'!$L89,'計算用(別紙5)区分別指導者'!$E:$K,H$2,FALSE),"")</f>
        <v/>
      </c>
      <c r="I90" s="498" t="str">
        <f t="shared" si="1"/>
        <v/>
      </c>
      <c r="J90" s="498" t="str">
        <f>IF($B$3&lt;&gt;"",'計算用(別紙2-2)概要'!$B$2,"")</f>
        <v/>
      </c>
      <c r="L90" s="419"/>
      <c r="M90" s="419"/>
      <c r="N90" s="507" t="str">
        <f>IF($B90&lt;&gt;"",'計算用(別紙2-2)概要'!$R$2,"")</f>
        <v/>
      </c>
    </row>
    <row r="91" spans="1:14" ht="28.5" customHeight="1" x14ac:dyDescent="0.15">
      <c r="A91" s="505" t="str">
        <f>IF($B91&lt;&gt;"",'計算用(別紙2-2)概要'!$A$2,"")</f>
        <v/>
      </c>
      <c r="B91" s="431" t="str">
        <f>IFERROR(VLOOKUP('計算用(別紙5)区分別指導者'!$L90,'計算用(別紙5)区分別指導者'!$E:$K,$B$2,FALSE),"")</f>
        <v/>
      </c>
      <c r="F91" s="431" t="str">
        <f>IFERROR(VLOOKUP('計算用(別紙5)区分別指導者'!$L90,'計算用(別紙5)区分別指導者'!$E:$K,F$2,FALSE),"")</f>
        <v/>
      </c>
      <c r="G91" s="431" t="str">
        <f>IFERROR(VLOOKUP('計算用(別紙5)区分別指導者'!$L90,'計算用(別紙5)区分別指導者'!$E:$K,G$2,FALSE),"")</f>
        <v/>
      </c>
      <c r="H91" s="431" t="str">
        <f>IFERROR(VLOOKUP('計算用(別紙5)区分別指導者'!$L90,'計算用(別紙5)区分別指導者'!$E:$K,H$2,FALSE),"")</f>
        <v/>
      </c>
      <c r="I91" s="498" t="str">
        <f t="shared" si="1"/>
        <v/>
      </c>
      <c r="J91" s="498" t="str">
        <f>IF($B$3&lt;&gt;"",'計算用(別紙2-2)概要'!$B$2,"")</f>
        <v/>
      </c>
      <c r="L91" s="419"/>
      <c r="M91" s="419"/>
      <c r="N91" s="507" t="str">
        <f>IF($B91&lt;&gt;"",'計算用(別紙2-2)概要'!$R$2,"")</f>
        <v/>
      </c>
    </row>
    <row r="92" spans="1:14" ht="28.5" customHeight="1" x14ac:dyDescent="0.15">
      <c r="A92" s="505" t="str">
        <f>IF($B92&lt;&gt;"",'計算用(別紙2-2)概要'!$A$2,"")</f>
        <v/>
      </c>
      <c r="B92" s="431" t="str">
        <f>IFERROR(VLOOKUP('計算用(別紙5)区分別指導者'!$L91,'計算用(別紙5)区分別指導者'!$E:$K,$B$2,FALSE),"")</f>
        <v/>
      </c>
      <c r="F92" s="431" t="str">
        <f>IFERROR(VLOOKUP('計算用(別紙5)区分別指導者'!$L91,'計算用(別紙5)区分別指導者'!$E:$K,F$2,FALSE),"")</f>
        <v/>
      </c>
      <c r="G92" s="431" t="str">
        <f>IFERROR(VLOOKUP('計算用(別紙5)区分別指導者'!$L91,'計算用(別紙5)区分別指導者'!$E:$K,G$2,FALSE),"")</f>
        <v/>
      </c>
      <c r="H92" s="431" t="str">
        <f>IFERROR(VLOOKUP('計算用(別紙5)区分別指導者'!$L91,'計算用(別紙5)区分別指導者'!$E:$K,H$2,FALSE),"")</f>
        <v/>
      </c>
      <c r="I92" s="498" t="str">
        <f t="shared" si="1"/>
        <v/>
      </c>
      <c r="J92" s="498" t="str">
        <f>IF($B$3&lt;&gt;"",'計算用(別紙2-2)概要'!$B$2,"")</f>
        <v/>
      </c>
      <c r="L92" s="419"/>
      <c r="M92" s="419"/>
      <c r="N92" s="507" t="str">
        <f>IF($B92&lt;&gt;"",'計算用(別紙2-2)概要'!$R$2,"")</f>
        <v/>
      </c>
    </row>
    <row r="93" spans="1:14" ht="28.5" customHeight="1" x14ac:dyDescent="0.15">
      <c r="A93" s="505" t="str">
        <f>IF($B93&lt;&gt;"",'計算用(別紙2-2)概要'!$A$2,"")</f>
        <v/>
      </c>
      <c r="B93" s="431" t="str">
        <f>IFERROR(VLOOKUP('計算用(別紙5)区分別指導者'!$L92,'計算用(別紙5)区分別指導者'!$E:$K,$B$2,FALSE),"")</f>
        <v/>
      </c>
      <c r="F93" s="431" t="str">
        <f>IFERROR(VLOOKUP('計算用(別紙5)区分別指導者'!$L92,'計算用(別紙5)区分別指導者'!$E:$K,F$2,FALSE),"")</f>
        <v/>
      </c>
      <c r="G93" s="431" t="str">
        <f>IFERROR(VLOOKUP('計算用(別紙5)区分別指導者'!$L92,'計算用(別紙5)区分別指導者'!$E:$K,G$2,FALSE),"")</f>
        <v/>
      </c>
      <c r="H93" s="431" t="str">
        <f>IFERROR(VLOOKUP('計算用(別紙5)区分別指導者'!$L92,'計算用(別紙5)区分別指導者'!$E:$K,H$2,FALSE),"")</f>
        <v/>
      </c>
      <c r="I93" s="498" t="str">
        <f t="shared" si="1"/>
        <v/>
      </c>
      <c r="J93" s="498" t="str">
        <f>IF($B$3&lt;&gt;"",'計算用(別紙2-2)概要'!$B$2,"")</f>
        <v/>
      </c>
      <c r="L93" s="419"/>
      <c r="M93" s="419"/>
      <c r="N93" s="507" t="str">
        <f>IF($B93&lt;&gt;"",'計算用(別紙2-2)概要'!$R$2,"")</f>
        <v/>
      </c>
    </row>
    <row r="94" spans="1:14" ht="28.5" customHeight="1" x14ac:dyDescent="0.15">
      <c r="A94" s="505" t="str">
        <f>IF($B94&lt;&gt;"",'計算用(別紙2-2)概要'!$A$2,"")</f>
        <v/>
      </c>
      <c r="B94" s="431" t="str">
        <f>IFERROR(VLOOKUP('計算用(別紙5)区分別指導者'!$L93,'計算用(別紙5)区分別指導者'!$E:$K,$B$2,FALSE),"")</f>
        <v/>
      </c>
      <c r="F94" s="431" t="str">
        <f>IFERROR(VLOOKUP('計算用(別紙5)区分別指導者'!$L93,'計算用(別紙5)区分別指導者'!$E:$K,F$2,FALSE),"")</f>
        <v/>
      </c>
      <c r="G94" s="431" t="str">
        <f>IFERROR(VLOOKUP('計算用(別紙5)区分別指導者'!$L93,'計算用(別紙5)区分別指導者'!$E:$K,G$2,FALSE),"")</f>
        <v/>
      </c>
      <c r="H94" s="431" t="str">
        <f>IFERROR(VLOOKUP('計算用(別紙5)区分別指導者'!$L93,'計算用(別紙5)区分別指導者'!$E:$K,H$2,FALSE),"")</f>
        <v/>
      </c>
      <c r="I94" s="498" t="str">
        <f t="shared" si="1"/>
        <v/>
      </c>
      <c r="J94" s="498" t="str">
        <f>IF($B$3&lt;&gt;"",'計算用(別紙2-2)概要'!$B$2,"")</f>
        <v/>
      </c>
      <c r="L94" s="419"/>
      <c r="M94" s="419"/>
      <c r="N94" s="507" t="str">
        <f>IF($B94&lt;&gt;"",'計算用(別紙2-2)概要'!$R$2,"")</f>
        <v/>
      </c>
    </row>
    <row r="95" spans="1:14" ht="28.5" customHeight="1" x14ac:dyDescent="0.15">
      <c r="A95" s="505" t="str">
        <f>IF($B95&lt;&gt;"",'計算用(別紙2-2)概要'!$A$2,"")</f>
        <v/>
      </c>
      <c r="B95" s="431" t="str">
        <f>IFERROR(VLOOKUP('計算用(別紙5)区分別指導者'!$L94,'計算用(別紙5)区分別指導者'!$E:$K,$B$2,FALSE),"")</f>
        <v/>
      </c>
      <c r="F95" s="431" t="str">
        <f>IFERROR(VLOOKUP('計算用(別紙5)区分別指導者'!$L94,'計算用(別紙5)区分別指導者'!$E:$K,F$2,FALSE),"")</f>
        <v/>
      </c>
      <c r="G95" s="431" t="str">
        <f>IFERROR(VLOOKUP('計算用(別紙5)区分別指導者'!$L94,'計算用(別紙5)区分別指導者'!$E:$K,G$2,FALSE),"")</f>
        <v/>
      </c>
      <c r="H95" s="431" t="str">
        <f>IFERROR(VLOOKUP('計算用(別紙5)区分別指導者'!$L94,'計算用(別紙5)区分別指導者'!$E:$K,H$2,FALSE),"")</f>
        <v/>
      </c>
      <c r="I95" s="498" t="str">
        <f t="shared" si="1"/>
        <v/>
      </c>
      <c r="J95" s="498" t="str">
        <f>IF($B$3&lt;&gt;"",'計算用(別紙2-2)概要'!$B$2,"")</f>
        <v/>
      </c>
      <c r="L95" s="419"/>
      <c r="M95" s="419"/>
      <c r="N95" s="507" t="str">
        <f>IF($B95&lt;&gt;"",'計算用(別紙2-2)概要'!$R$2,"")</f>
        <v/>
      </c>
    </row>
    <row r="96" spans="1:14" ht="28.5" customHeight="1" x14ac:dyDescent="0.15">
      <c r="A96" s="505" t="str">
        <f>IF($B96&lt;&gt;"",'計算用(別紙2-2)概要'!$A$2,"")</f>
        <v/>
      </c>
      <c r="B96" s="431" t="str">
        <f>IFERROR(VLOOKUP('計算用(別紙5)区分別指導者'!$L95,'計算用(別紙5)区分別指導者'!$E:$K,$B$2,FALSE),"")</f>
        <v/>
      </c>
      <c r="F96" s="431" t="str">
        <f>IFERROR(VLOOKUP('計算用(別紙5)区分別指導者'!$L95,'計算用(別紙5)区分別指導者'!$E:$K,F$2,FALSE),"")</f>
        <v/>
      </c>
      <c r="G96" s="431" t="str">
        <f>IFERROR(VLOOKUP('計算用(別紙5)区分別指導者'!$L95,'計算用(別紙5)区分別指導者'!$E:$K,G$2,FALSE),"")</f>
        <v/>
      </c>
      <c r="H96" s="431" t="str">
        <f>IFERROR(VLOOKUP('計算用(別紙5)区分別指導者'!$L95,'計算用(別紙5)区分別指導者'!$E:$K,H$2,FALSE),"")</f>
        <v/>
      </c>
      <c r="I96" s="498" t="str">
        <f t="shared" si="1"/>
        <v/>
      </c>
      <c r="J96" s="498" t="str">
        <f>IF($B$3&lt;&gt;"",'計算用(別紙2-2)概要'!$B$2,"")</f>
        <v/>
      </c>
      <c r="L96" s="419"/>
      <c r="M96" s="419"/>
      <c r="N96" s="507" t="str">
        <f>IF($B96&lt;&gt;"",'計算用(別紙2-2)概要'!$R$2,"")</f>
        <v/>
      </c>
    </row>
    <row r="97" spans="1:14" ht="28.5" customHeight="1" x14ac:dyDescent="0.15">
      <c r="A97" s="505" t="str">
        <f>IF($B97&lt;&gt;"",'計算用(別紙2-2)概要'!$A$2,"")</f>
        <v/>
      </c>
      <c r="B97" s="431" t="str">
        <f>IFERROR(VLOOKUP('計算用(別紙5)区分別指導者'!$L96,'計算用(別紙5)区分別指導者'!$E:$K,$B$2,FALSE),"")</f>
        <v/>
      </c>
      <c r="F97" s="431" t="str">
        <f>IFERROR(VLOOKUP('計算用(別紙5)区分別指導者'!$L96,'計算用(別紙5)区分別指導者'!$E:$K,F$2,FALSE),"")</f>
        <v/>
      </c>
      <c r="G97" s="431" t="str">
        <f>IFERROR(VLOOKUP('計算用(別紙5)区分別指導者'!$L96,'計算用(別紙5)区分別指導者'!$E:$K,G$2,FALSE),"")</f>
        <v/>
      </c>
      <c r="H97" s="431" t="str">
        <f>IFERROR(VLOOKUP('計算用(別紙5)区分別指導者'!$L96,'計算用(別紙5)区分別指導者'!$E:$K,H$2,FALSE),"")</f>
        <v/>
      </c>
      <c r="I97" s="498" t="str">
        <f t="shared" si="1"/>
        <v/>
      </c>
      <c r="J97" s="498" t="str">
        <f>IF($B$3&lt;&gt;"",'計算用(別紙2-2)概要'!$B$2,"")</f>
        <v/>
      </c>
      <c r="L97" s="419"/>
      <c r="M97" s="419"/>
      <c r="N97" s="507" t="str">
        <f>IF($B97&lt;&gt;"",'計算用(別紙2-2)概要'!$R$2,"")</f>
        <v/>
      </c>
    </row>
    <row r="98" spans="1:14" ht="28.5" customHeight="1" x14ac:dyDescent="0.15">
      <c r="A98" s="505" t="str">
        <f>IF($B98&lt;&gt;"",'計算用(別紙2-2)概要'!$A$2,"")</f>
        <v/>
      </c>
      <c r="B98" s="431" t="str">
        <f>IFERROR(VLOOKUP('計算用(別紙5)区分別指導者'!$L97,'計算用(別紙5)区分別指導者'!$E:$K,$B$2,FALSE),"")</f>
        <v/>
      </c>
      <c r="F98" s="431" t="str">
        <f>IFERROR(VLOOKUP('計算用(別紙5)区分別指導者'!$L97,'計算用(別紙5)区分別指導者'!$E:$K,F$2,FALSE),"")</f>
        <v/>
      </c>
      <c r="G98" s="431" t="str">
        <f>IFERROR(VLOOKUP('計算用(別紙5)区分別指導者'!$L97,'計算用(別紙5)区分別指導者'!$E:$K,G$2,FALSE),"")</f>
        <v/>
      </c>
      <c r="H98" s="431" t="str">
        <f>IFERROR(VLOOKUP('計算用(別紙5)区分別指導者'!$L97,'計算用(別紙5)区分別指導者'!$E:$K,H$2,FALSE),"")</f>
        <v/>
      </c>
      <c r="I98" s="498" t="str">
        <f t="shared" si="1"/>
        <v/>
      </c>
      <c r="J98" s="498" t="str">
        <f>IF($B$3&lt;&gt;"",'計算用(別紙2-2)概要'!$B$2,"")</f>
        <v/>
      </c>
      <c r="L98" s="419"/>
      <c r="M98" s="419"/>
      <c r="N98" s="507" t="str">
        <f>IF($B98&lt;&gt;"",'計算用(別紙2-2)概要'!$R$2,"")</f>
        <v/>
      </c>
    </row>
    <row r="99" spans="1:14" ht="28.5" customHeight="1" x14ac:dyDescent="0.15">
      <c r="A99" s="505" t="str">
        <f>IF($B99&lt;&gt;"",'計算用(別紙2-2)概要'!$A$2,"")</f>
        <v/>
      </c>
      <c r="B99" s="431" t="str">
        <f>IFERROR(VLOOKUP('計算用(別紙5)区分別指導者'!$L98,'計算用(別紙5)区分別指導者'!$E:$K,$B$2,FALSE),"")</f>
        <v/>
      </c>
      <c r="F99" s="431" t="str">
        <f>IFERROR(VLOOKUP('計算用(別紙5)区分別指導者'!$L98,'計算用(別紙5)区分別指導者'!$E:$K,F$2,FALSE),"")</f>
        <v/>
      </c>
      <c r="G99" s="431" t="str">
        <f>IFERROR(VLOOKUP('計算用(別紙5)区分別指導者'!$L98,'計算用(別紙5)区分別指導者'!$E:$K,G$2,FALSE),"")</f>
        <v/>
      </c>
      <c r="H99" s="431" t="str">
        <f>IFERROR(VLOOKUP('計算用(別紙5)区分別指導者'!$L98,'計算用(別紙5)区分別指導者'!$E:$K,H$2,FALSE),"")</f>
        <v/>
      </c>
      <c r="I99" s="498" t="str">
        <f t="shared" si="1"/>
        <v/>
      </c>
      <c r="J99" s="498" t="str">
        <f>IF($B$3&lt;&gt;"",'計算用(別紙2-2)概要'!$B$2,"")</f>
        <v/>
      </c>
      <c r="L99" s="419"/>
      <c r="M99" s="419"/>
      <c r="N99" s="507" t="str">
        <f>IF($B99&lt;&gt;"",'計算用(別紙2-2)概要'!$R$2,"")</f>
        <v/>
      </c>
    </row>
    <row r="100" spans="1:14" ht="28.5" customHeight="1" x14ac:dyDescent="0.15">
      <c r="A100" s="505" t="str">
        <f>IF($B100&lt;&gt;"",'計算用(別紙2-2)概要'!$A$2,"")</f>
        <v/>
      </c>
      <c r="B100" s="431" t="str">
        <f>IFERROR(VLOOKUP('計算用(別紙5)区分別指導者'!$L99,'計算用(別紙5)区分別指導者'!$E:$K,$B$2,FALSE),"")</f>
        <v/>
      </c>
      <c r="F100" s="431" t="str">
        <f>IFERROR(VLOOKUP('計算用(別紙5)区分別指導者'!$L99,'計算用(別紙5)区分別指導者'!$E:$K,F$2,FALSE),"")</f>
        <v/>
      </c>
      <c r="G100" s="431" t="str">
        <f>IFERROR(VLOOKUP('計算用(別紙5)区分別指導者'!$L99,'計算用(別紙5)区分別指導者'!$E:$K,G$2,FALSE),"")</f>
        <v/>
      </c>
      <c r="H100" s="431" t="str">
        <f>IFERROR(VLOOKUP('計算用(別紙5)区分別指導者'!$L99,'計算用(別紙5)区分別指導者'!$E:$K,H$2,FALSE),"")</f>
        <v/>
      </c>
      <c r="I100" s="498" t="str">
        <f t="shared" si="1"/>
        <v/>
      </c>
      <c r="J100" s="498" t="str">
        <f>IF($B$3&lt;&gt;"",'計算用(別紙2-2)概要'!$B$2,"")</f>
        <v/>
      </c>
      <c r="L100" s="419"/>
      <c r="M100" s="419"/>
      <c r="N100" s="507" t="str">
        <f>IF($B100&lt;&gt;"",'計算用(別紙2-2)概要'!$R$2,"")</f>
        <v/>
      </c>
    </row>
    <row r="101" spans="1:14" ht="28.5" customHeight="1" x14ac:dyDescent="0.15">
      <c r="A101" s="505" t="str">
        <f>IF($B101&lt;&gt;"",'計算用(別紙2-2)概要'!$A$2,"")</f>
        <v/>
      </c>
      <c r="B101" s="431" t="str">
        <f>IFERROR(VLOOKUP('計算用(別紙5)区分別指導者'!$L100,'計算用(別紙5)区分別指導者'!$E:$K,$B$2,FALSE),"")</f>
        <v/>
      </c>
      <c r="F101" s="431" t="str">
        <f>IFERROR(VLOOKUP('計算用(別紙5)区分別指導者'!$L100,'計算用(別紙5)区分別指導者'!$E:$K,F$2,FALSE),"")</f>
        <v/>
      </c>
      <c r="G101" s="431" t="str">
        <f>IFERROR(VLOOKUP('計算用(別紙5)区分別指導者'!$L100,'計算用(別紙5)区分別指導者'!$E:$K,G$2,FALSE),"")</f>
        <v/>
      </c>
      <c r="H101" s="431" t="str">
        <f>IFERROR(VLOOKUP('計算用(別紙5)区分別指導者'!$L100,'計算用(別紙5)区分別指導者'!$E:$K,H$2,FALSE),"")</f>
        <v/>
      </c>
      <c r="I101" s="498" t="str">
        <f t="shared" si="1"/>
        <v/>
      </c>
      <c r="J101" s="498" t="str">
        <f>IF($B$3&lt;&gt;"",'計算用(別紙2-2)概要'!$B$2,"")</f>
        <v/>
      </c>
      <c r="L101" s="419"/>
      <c r="M101" s="419"/>
      <c r="N101" s="507" t="str">
        <f>IF($B101&lt;&gt;"",'計算用(別紙2-2)概要'!$R$2,"")</f>
        <v/>
      </c>
    </row>
    <row r="102" spans="1:14" ht="28.5" customHeight="1" x14ac:dyDescent="0.15">
      <c r="A102" s="505" t="str">
        <f>IF($B102&lt;&gt;"",'計算用(別紙2-2)概要'!$A$2,"")</f>
        <v/>
      </c>
      <c r="B102" s="431" t="str">
        <f>IFERROR(VLOOKUP('計算用(別紙5)区分別指導者'!$L101,'計算用(別紙5)区分別指導者'!$E:$K,$B$2,FALSE),"")</f>
        <v/>
      </c>
      <c r="F102" s="431" t="str">
        <f>IFERROR(VLOOKUP('計算用(別紙5)区分別指導者'!$L101,'計算用(別紙5)区分別指導者'!$E:$K,F$2,FALSE),"")</f>
        <v/>
      </c>
      <c r="G102" s="431" t="str">
        <f>IFERROR(VLOOKUP('計算用(別紙5)区分別指導者'!$L101,'計算用(別紙5)区分別指導者'!$E:$K,G$2,FALSE),"")</f>
        <v/>
      </c>
      <c r="H102" s="431" t="str">
        <f>IFERROR(VLOOKUP('計算用(別紙5)区分別指導者'!$L101,'計算用(別紙5)区分別指導者'!$E:$K,H$2,FALSE),"")</f>
        <v/>
      </c>
      <c r="I102" s="498" t="str">
        <f t="shared" si="1"/>
        <v/>
      </c>
      <c r="J102" s="498" t="str">
        <f>IF($B$3&lt;&gt;"",'計算用(別紙2-2)概要'!$B$2,"")</f>
        <v/>
      </c>
      <c r="L102" s="419"/>
      <c r="M102" s="419"/>
      <c r="N102" s="507" t="str">
        <f>IF($B102&lt;&gt;"",'計算用(別紙2-2)概要'!$R$2,"")</f>
        <v/>
      </c>
    </row>
    <row r="103" spans="1:14" ht="28.5" customHeight="1" x14ac:dyDescent="0.15">
      <c r="A103" s="505" t="str">
        <f>IF($B103&lt;&gt;"",'計算用(別紙2-2)概要'!$A$2,"")</f>
        <v/>
      </c>
      <c r="B103" s="431" t="str">
        <f>IFERROR(VLOOKUP('計算用(別紙5)区分別指導者'!$L102,'計算用(別紙5)区分別指導者'!$E:$K,$B$2,FALSE),"")</f>
        <v/>
      </c>
      <c r="F103" s="431" t="str">
        <f>IFERROR(VLOOKUP('計算用(別紙5)区分別指導者'!$L102,'計算用(別紙5)区分別指導者'!$E:$K,F$2,FALSE),"")</f>
        <v/>
      </c>
      <c r="G103" s="431" t="str">
        <f>IFERROR(VLOOKUP('計算用(別紙5)区分別指導者'!$L102,'計算用(別紙5)区分別指導者'!$E:$K,G$2,FALSE),"")</f>
        <v/>
      </c>
      <c r="H103" s="431" t="str">
        <f>IFERROR(VLOOKUP('計算用(別紙5)区分別指導者'!$L102,'計算用(別紙5)区分別指導者'!$E:$K,H$2,FALSE),"")</f>
        <v/>
      </c>
      <c r="I103" s="498" t="str">
        <f t="shared" si="1"/>
        <v/>
      </c>
      <c r="J103" s="498" t="str">
        <f>IF($B$3&lt;&gt;"",'計算用(別紙2-2)概要'!$B$2,"")</f>
        <v/>
      </c>
      <c r="L103" s="419"/>
      <c r="M103" s="419"/>
      <c r="N103" s="507" t="str">
        <f>IF($B103&lt;&gt;"",'計算用(別紙2-2)概要'!$R$2,"")</f>
        <v/>
      </c>
    </row>
    <row r="104" spans="1:14" ht="28.5" customHeight="1" x14ac:dyDescent="0.15">
      <c r="A104" s="505" t="str">
        <f>IF($B104&lt;&gt;"",'計算用(別紙2-2)概要'!$A$2,"")</f>
        <v/>
      </c>
      <c r="B104" s="431" t="str">
        <f>IFERROR(VLOOKUP('計算用(別紙5)区分別指導者'!$L103,'計算用(別紙5)区分別指導者'!$E:$K,$B$2,FALSE),"")</f>
        <v/>
      </c>
      <c r="F104" s="431" t="str">
        <f>IFERROR(VLOOKUP('計算用(別紙5)区分別指導者'!$L103,'計算用(別紙5)区分別指導者'!$E:$K,F$2,FALSE),"")</f>
        <v/>
      </c>
      <c r="G104" s="431" t="str">
        <f>IFERROR(VLOOKUP('計算用(別紙5)区分別指導者'!$L103,'計算用(別紙5)区分別指導者'!$E:$K,G$2,FALSE),"")</f>
        <v/>
      </c>
      <c r="H104" s="431" t="str">
        <f>IFERROR(VLOOKUP('計算用(別紙5)区分別指導者'!$L103,'計算用(別紙5)区分別指導者'!$E:$K,H$2,FALSE),"")</f>
        <v/>
      </c>
      <c r="I104" s="498" t="str">
        <f t="shared" si="1"/>
        <v/>
      </c>
      <c r="J104" s="498" t="str">
        <f>IF($B$3&lt;&gt;"",'計算用(別紙2-2)概要'!$B$2,"")</f>
        <v/>
      </c>
      <c r="L104" s="419"/>
      <c r="M104" s="419"/>
      <c r="N104" s="507" t="str">
        <f>IF($B104&lt;&gt;"",'計算用(別紙2-2)概要'!$R$2,"")</f>
        <v/>
      </c>
    </row>
    <row r="105" spans="1:14" ht="28.5" customHeight="1" x14ac:dyDescent="0.15">
      <c r="A105" s="505" t="str">
        <f>IF($B105&lt;&gt;"",'計算用(別紙2-2)概要'!$A$2,"")</f>
        <v/>
      </c>
      <c r="B105" s="431" t="str">
        <f>IFERROR(VLOOKUP('計算用(別紙5)区分別指導者'!$L104,'計算用(別紙5)区分別指導者'!$E:$K,$B$2,FALSE),"")</f>
        <v/>
      </c>
      <c r="F105" s="431" t="str">
        <f>IFERROR(VLOOKUP('計算用(別紙5)区分別指導者'!$L104,'計算用(別紙5)区分別指導者'!$E:$K,F$2,FALSE),"")</f>
        <v/>
      </c>
      <c r="G105" s="431" t="str">
        <f>IFERROR(VLOOKUP('計算用(別紙5)区分別指導者'!$L104,'計算用(別紙5)区分別指導者'!$E:$K,G$2,FALSE),"")</f>
        <v/>
      </c>
      <c r="H105" s="431" t="str">
        <f>IFERROR(VLOOKUP('計算用(別紙5)区分別指導者'!$L104,'計算用(別紙5)区分別指導者'!$E:$K,H$2,FALSE),"")</f>
        <v/>
      </c>
      <c r="I105" s="498" t="str">
        <f t="shared" si="1"/>
        <v/>
      </c>
      <c r="J105" s="498" t="str">
        <f>IF($B$3&lt;&gt;"",'計算用(別紙2-2)概要'!$B$2,"")</f>
        <v/>
      </c>
      <c r="L105" s="419"/>
      <c r="M105" s="419"/>
      <c r="N105" s="507" t="str">
        <f>IF($B105&lt;&gt;"",'計算用(別紙2-2)概要'!$R$2,"")</f>
        <v/>
      </c>
    </row>
    <row r="106" spans="1:14" ht="28.5" customHeight="1" x14ac:dyDescent="0.15">
      <c r="A106" s="505" t="str">
        <f>IF($B106&lt;&gt;"",'計算用(別紙2-2)概要'!$A$2,"")</f>
        <v/>
      </c>
      <c r="B106" s="431" t="str">
        <f>IFERROR(VLOOKUP('計算用(別紙5)区分別指導者'!$L105,'計算用(別紙5)区分別指導者'!$E:$K,$B$2,FALSE),"")</f>
        <v/>
      </c>
      <c r="F106" s="431" t="str">
        <f>IFERROR(VLOOKUP('計算用(別紙5)区分別指導者'!$L105,'計算用(別紙5)区分別指導者'!$E:$K,F$2,FALSE),"")</f>
        <v/>
      </c>
      <c r="G106" s="431" t="str">
        <f>IFERROR(VLOOKUP('計算用(別紙5)区分別指導者'!$L105,'計算用(別紙5)区分別指導者'!$E:$K,G$2,FALSE),"")</f>
        <v/>
      </c>
      <c r="H106" s="431" t="str">
        <f>IFERROR(VLOOKUP('計算用(別紙5)区分別指導者'!$L105,'計算用(別紙5)区分別指導者'!$E:$K,H$2,FALSE),"")</f>
        <v/>
      </c>
      <c r="I106" s="498" t="str">
        <f t="shared" si="1"/>
        <v/>
      </c>
      <c r="J106" s="498" t="str">
        <f>IF($B$3&lt;&gt;"",'計算用(別紙2-2)概要'!$B$2,"")</f>
        <v/>
      </c>
      <c r="L106" s="419"/>
      <c r="M106" s="419"/>
      <c r="N106" s="507" t="str">
        <f>IF($B106&lt;&gt;"",'計算用(別紙2-2)概要'!$R$2,"")</f>
        <v/>
      </c>
    </row>
    <row r="107" spans="1:14" ht="28.5" customHeight="1" x14ac:dyDescent="0.15">
      <c r="A107" s="505" t="str">
        <f>IF($B107&lt;&gt;"",'計算用(別紙2-2)概要'!$A$2,"")</f>
        <v/>
      </c>
      <c r="B107" s="431" t="str">
        <f>IFERROR(VLOOKUP('計算用(別紙5)区分別指導者'!$L106,'計算用(別紙5)区分別指導者'!$E:$K,$B$2,FALSE),"")</f>
        <v/>
      </c>
      <c r="F107" s="431" t="str">
        <f>IFERROR(VLOOKUP('計算用(別紙5)区分別指導者'!$L106,'計算用(別紙5)区分別指導者'!$E:$K,F$2,FALSE),"")</f>
        <v/>
      </c>
      <c r="G107" s="431" t="str">
        <f>IFERROR(VLOOKUP('計算用(別紙5)区分別指導者'!$L106,'計算用(別紙5)区分別指導者'!$E:$K,G$2,FALSE),"")</f>
        <v/>
      </c>
      <c r="H107" s="431" t="str">
        <f>IFERROR(VLOOKUP('計算用(別紙5)区分別指導者'!$L106,'計算用(別紙5)区分別指導者'!$E:$K,H$2,FALSE),"")</f>
        <v/>
      </c>
      <c r="I107" s="498" t="str">
        <f t="shared" si="1"/>
        <v/>
      </c>
      <c r="J107" s="498" t="str">
        <f>IF($B$3&lt;&gt;"",'計算用(別紙2-2)概要'!$B$2,"")</f>
        <v/>
      </c>
      <c r="L107" s="419"/>
      <c r="M107" s="419"/>
      <c r="N107" s="507" t="str">
        <f>IF($B107&lt;&gt;"",'計算用(別紙2-2)概要'!$R$2,"")</f>
        <v/>
      </c>
    </row>
    <row r="108" spans="1:14" ht="28.5" customHeight="1" x14ac:dyDescent="0.15">
      <c r="A108" s="505" t="str">
        <f>IF($B108&lt;&gt;"",'計算用(別紙2-2)概要'!$A$2,"")</f>
        <v/>
      </c>
      <c r="B108" s="431" t="str">
        <f>IFERROR(VLOOKUP('計算用(別紙5)区分別指導者'!$L107,'計算用(別紙5)区分別指導者'!$E:$K,$B$2,FALSE),"")</f>
        <v/>
      </c>
      <c r="F108" s="431" t="str">
        <f>IFERROR(VLOOKUP('計算用(別紙5)区分別指導者'!$L107,'計算用(別紙5)区分別指導者'!$E:$K,F$2,FALSE),"")</f>
        <v/>
      </c>
      <c r="G108" s="431" t="str">
        <f>IFERROR(VLOOKUP('計算用(別紙5)区分別指導者'!$L107,'計算用(別紙5)区分別指導者'!$E:$K,G$2,FALSE),"")</f>
        <v/>
      </c>
      <c r="H108" s="431" t="str">
        <f>IFERROR(VLOOKUP('計算用(別紙5)区分別指導者'!$L107,'計算用(別紙5)区分別指導者'!$E:$K,H$2,FALSE),"")</f>
        <v/>
      </c>
      <c r="I108" s="498" t="str">
        <f t="shared" si="1"/>
        <v/>
      </c>
      <c r="J108" s="498" t="str">
        <f>IF($B$3&lt;&gt;"",'計算用(別紙2-2)概要'!$B$2,"")</f>
        <v/>
      </c>
      <c r="L108" s="419"/>
      <c r="M108" s="419"/>
      <c r="N108" s="507" t="str">
        <f>IF($B108&lt;&gt;"",'計算用(別紙2-2)概要'!$R$2,"")</f>
        <v/>
      </c>
    </row>
    <row r="109" spans="1:14" ht="28.5" customHeight="1" x14ac:dyDescent="0.15">
      <c r="A109" s="505" t="str">
        <f>IF($B109&lt;&gt;"",'計算用(別紙2-2)概要'!$A$2,"")</f>
        <v/>
      </c>
      <c r="B109" s="431" t="str">
        <f>IFERROR(VLOOKUP('計算用(別紙5)区分別指導者'!$L108,'計算用(別紙5)区分別指導者'!$E:$K,$B$2,FALSE),"")</f>
        <v/>
      </c>
      <c r="F109" s="431" t="str">
        <f>IFERROR(VLOOKUP('計算用(別紙5)区分別指導者'!$L108,'計算用(別紙5)区分別指導者'!$E:$K,F$2,FALSE),"")</f>
        <v/>
      </c>
      <c r="G109" s="431" t="str">
        <f>IFERROR(VLOOKUP('計算用(別紙5)区分別指導者'!$L108,'計算用(別紙5)区分別指導者'!$E:$K,G$2,FALSE),"")</f>
        <v/>
      </c>
      <c r="H109" s="431" t="str">
        <f>IFERROR(VLOOKUP('計算用(別紙5)区分別指導者'!$L108,'計算用(別紙5)区分別指導者'!$E:$K,H$2,FALSE),"")</f>
        <v/>
      </c>
      <c r="I109" s="498" t="str">
        <f t="shared" si="1"/>
        <v/>
      </c>
      <c r="J109" s="498" t="str">
        <f>IF($B$3&lt;&gt;"",'計算用(別紙2-2)概要'!$B$2,"")</f>
        <v/>
      </c>
      <c r="L109" s="419"/>
      <c r="M109" s="419"/>
      <c r="N109" s="507" t="str">
        <f>IF($B109&lt;&gt;"",'計算用(別紙2-2)概要'!$R$2,"")</f>
        <v/>
      </c>
    </row>
    <row r="110" spans="1:14" ht="28.5" customHeight="1" x14ac:dyDescent="0.15">
      <c r="A110" s="505" t="str">
        <f>IF($B110&lt;&gt;"",'計算用(別紙2-2)概要'!$A$2,"")</f>
        <v/>
      </c>
      <c r="B110" s="431" t="str">
        <f>IFERROR(VLOOKUP('計算用(別紙5)区分別指導者'!$L109,'計算用(別紙5)区分別指導者'!$E:$K,$B$2,FALSE),"")</f>
        <v/>
      </c>
      <c r="F110" s="431" t="str">
        <f>IFERROR(VLOOKUP('計算用(別紙5)区分別指導者'!$L109,'計算用(別紙5)区分別指導者'!$E:$K,F$2,FALSE),"")</f>
        <v/>
      </c>
      <c r="G110" s="431" t="str">
        <f>IFERROR(VLOOKUP('計算用(別紙5)区分別指導者'!$L109,'計算用(別紙5)区分別指導者'!$E:$K,G$2,FALSE),"")</f>
        <v/>
      </c>
      <c r="H110" s="431" t="str">
        <f>IFERROR(VLOOKUP('計算用(別紙5)区分別指導者'!$L109,'計算用(別紙5)区分別指導者'!$E:$K,H$2,FALSE),"")</f>
        <v/>
      </c>
      <c r="I110" s="498" t="str">
        <f t="shared" si="1"/>
        <v/>
      </c>
      <c r="J110" s="498" t="str">
        <f>IF($B$3&lt;&gt;"",'計算用(別紙2-2)概要'!$B$2,"")</f>
        <v/>
      </c>
      <c r="L110" s="419"/>
      <c r="M110" s="419"/>
      <c r="N110" s="507" t="str">
        <f>IF($B110&lt;&gt;"",'計算用(別紙2-2)概要'!$R$2,"")</f>
        <v/>
      </c>
    </row>
    <row r="111" spans="1:14" ht="28.5" customHeight="1" x14ac:dyDescent="0.15">
      <c r="A111" s="505" t="str">
        <f>IF($B111&lt;&gt;"",'計算用(別紙2-2)概要'!$A$2,"")</f>
        <v/>
      </c>
      <c r="B111" s="431" t="str">
        <f>IFERROR(VLOOKUP('計算用(別紙5)区分別指導者'!$L110,'計算用(別紙5)区分別指導者'!$E:$K,$B$2,FALSE),"")</f>
        <v/>
      </c>
      <c r="F111" s="431" t="str">
        <f>IFERROR(VLOOKUP('計算用(別紙5)区分別指導者'!$L110,'計算用(別紙5)区分別指導者'!$E:$K,F$2,FALSE),"")</f>
        <v/>
      </c>
      <c r="G111" s="431" t="str">
        <f>IFERROR(VLOOKUP('計算用(別紙5)区分別指導者'!$L110,'計算用(別紙5)区分別指導者'!$E:$K,G$2,FALSE),"")</f>
        <v/>
      </c>
      <c r="H111" s="431" t="str">
        <f>IFERROR(VLOOKUP('計算用(別紙5)区分別指導者'!$L110,'計算用(別紙5)区分別指導者'!$E:$K,H$2,FALSE),"")</f>
        <v/>
      </c>
      <c r="I111" s="498" t="str">
        <f t="shared" si="1"/>
        <v/>
      </c>
      <c r="J111" s="498" t="str">
        <f>IF($B$3&lt;&gt;"",'計算用(別紙2-2)概要'!$B$2,"")</f>
        <v/>
      </c>
      <c r="L111" s="419"/>
      <c r="M111" s="419"/>
      <c r="N111" s="507" t="str">
        <f>IF($B111&lt;&gt;"",'計算用(別紙2-2)概要'!$R$2,"")</f>
        <v/>
      </c>
    </row>
    <row r="112" spans="1:14" ht="28.5" customHeight="1" x14ac:dyDescent="0.15">
      <c r="A112" s="505" t="str">
        <f>IF($B112&lt;&gt;"",'計算用(別紙2-2)概要'!$A$2,"")</f>
        <v/>
      </c>
      <c r="B112" s="431" t="str">
        <f>IFERROR(VLOOKUP('計算用(別紙5)区分別指導者'!$L111,'計算用(別紙5)区分別指導者'!$E:$K,$B$2,FALSE),"")</f>
        <v/>
      </c>
      <c r="F112" s="431" t="str">
        <f>IFERROR(VLOOKUP('計算用(別紙5)区分別指導者'!$L111,'計算用(別紙5)区分別指導者'!$E:$K,F$2,FALSE),"")</f>
        <v/>
      </c>
      <c r="G112" s="431" t="str">
        <f>IFERROR(VLOOKUP('計算用(別紙5)区分別指導者'!$L111,'計算用(別紙5)区分別指導者'!$E:$K,G$2,FALSE),"")</f>
        <v/>
      </c>
      <c r="H112" s="431" t="str">
        <f>IFERROR(VLOOKUP('計算用(別紙5)区分別指導者'!$L111,'計算用(別紙5)区分別指導者'!$E:$K,H$2,FALSE),"")</f>
        <v/>
      </c>
      <c r="I112" s="498" t="str">
        <f t="shared" si="1"/>
        <v/>
      </c>
      <c r="J112" s="498" t="str">
        <f>IF($B$3&lt;&gt;"",'計算用(別紙2-2)概要'!$B$2,"")</f>
        <v/>
      </c>
      <c r="L112" s="419"/>
      <c r="M112" s="419"/>
      <c r="N112" s="507" t="str">
        <f>IF($B112&lt;&gt;"",'計算用(別紙2-2)概要'!$R$2,"")</f>
        <v/>
      </c>
    </row>
    <row r="113" spans="1:14" ht="28.5" customHeight="1" x14ac:dyDescent="0.15">
      <c r="A113" s="505" t="str">
        <f>IF($B113&lt;&gt;"",'計算用(別紙2-2)概要'!$A$2,"")</f>
        <v/>
      </c>
      <c r="B113" s="431" t="str">
        <f>IFERROR(VLOOKUP('計算用(別紙5)区分別指導者'!$L112,'計算用(別紙5)区分別指導者'!$E:$K,$B$2,FALSE),"")</f>
        <v/>
      </c>
      <c r="F113" s="431" t="str">
        <f>IFERROR(VLOOKUP('計算用(別紙5)区分別指導者'!$L112,'計算用(別紙5)区分別指導者'!$E:$K,F$2,FALSE),"")</f>
        <v/>
      </c>
      <c r="G113" s="431" t="str">
        <f>IFERROR(VLOOKUP('計算用(別紙5)区分別指導者'!$L112,'計算用(別紙5)区分別指導者'!$E:$K,G$2,FALSE),"")</f>
        <v/>
      </c>
      <c r="H113" s="431" t="str">
        <f>IFERROR(VLOOKUP('計算用(別紙5)区分別指導者'!$L112,'計算用(別紙5)区分別指導者'!$E:$K,H$2,FALSE),"")</f>
        <v/>
      </c>
      <c r="I113" s="498" t="str">
        <f t="shared" si="1"/>
        <v/>
      </c>
      <c r="J113" s="498" t="str">
        <f>IF($B$3&lt;&gt;"",'計算用(別紙2-2)概要'!$B$2,"")</f>
        <v/>
      </c>
      <c r="L113" s="419"/>
      <c r="M113" s="419"/>
      <c r="N113" s="507" t="str">
        <f>IF($B113&lt;&gt;"",'計算用(別紙2-2)概要'!$R$2,"")</f>
        <v/>
      </c>
    </row>
    <row r="114" spans="1:14" ht="28.5" customHeight="1" x14ac:dyDescent="0.15">
      <c r="A114" s="505" t="str">
        <f>IF($B114&lt;&gt;"",'計算用(別紙2-2)概要'!$A$2,"")</f>
        <v/>
      </c>
      <c r="B114" s="431" t="str">
        <f>IFERROR(VLOOKUP('計算用(別紙5)区分別指導者'!$L113,'計算用(別紙5)区分別指導者'!$E:$K,$B$2,FALSE),"")</f>
        <v/>
      </c>
      <c r="F114" s="431" t="str">
        <f>IFERROR(VLOOKUP('計算用(別紙5)区分別指導者'!$L113,'計算用(別紙5)区分別指導者'!$E:$K,F$2,FALSE),"")</f>
        <v/>
      </c>
      <c r="G114" s="431" t="str">
        <f>IFERROR(VLOOKUP('計算用(別紙5)区分別指導者'!$L113,'計算用(別紙5)区分別指導者'!$E:$K,G$2,FALSE),"")</f>
        <v/>
      </c>
      <c r="H114" s="431" t="str">
        <f>IFERROR(VLOOKUP('計算用(別紙5)区分別指導者'!$L113,'計算用(別紙5)区分別指導者'!$E:$K,H$2,FALSE),"")</f>
        <v/>
      </c>
      <c r="I114" s="498" t="str">
        <f t="shared" si="1"/>
        <v/>
      </c>
      <c r="J114" s="498" t="str">
        <f>IF($B$3&lt;&gt;"",'計算用(別紙2-2)概要'!$B$2,"")</f>
        <v/>
      </c>
      <c r="L114" s="419"/>
      <c r="M114" s="419"/>
      <c r="N114" s="507" t="str">
        <f>IF($B114&lt;&gt;"",'計算用(別紙2-2)概要'!$R$2,"")</f>
        <v/>
      </c>
    </row>
    <row r="115" spans="1:14" ht="28.5" customHeight="1" x14ac:dyDescent="0.15">
      <c r="A115" s="505" t="str">
        <f>IF($B115&lt;&gt;"",'計算用(別紙2-2)概要'!$A$2,"")</f>
        <v/>
      </c>
      <c r="B115" s="431" t="str">
        <f>IFERROR(VLOOKUP('計算用(別紙5)区分別指導者'!$L114,'計算用(別紙5)区分別指導者'!$E:$K,$B$2,FALSE),"")</f>
        <v/>
      </c>
      <c r="F115" s="431" t="str">
        <f>IFERROR(VLOOKUP('計算用(別紙5)区分別指導者'!$L114,'計算用(別紙5)区分別指導者'!$E:$K,F$2,FALSE),"")</f>
        <v/>
      </c>
      <c r="G115" s="431" t="str">
        <f>IFERROR(VLOOKUP('計算用(別紙5)区分別指導者'!$L114,'計算用(別紙5)区分別指導者'!$E:$K,G$2,FALSE),"")</f>
        <v/>
      </c>
      <c r="H115" s="431" t="str">
        <f>IFERROR(VLOOKUP('計算用(別紙5)区分別指導者'!$L114,'計算用(別紙5)区分別指導者'!$E:$K,H$2,FALSE),"")</f>
        <v/>
      </c>
      <c r="I115" s="498" t="str">
        <f t="shared" si="1"/>
        <v/>
      </c>
      <c r="J115" s="498" t="str">
        <f>IF($B$3&lt;&gt;"",'計算用(別紙2-2)概要'!$B$2,"")</f>
        <v/>
      </c>
      <c r="L115" s="419"/>
      <c r="M115" s="419"/>
      <c r="N115" s="507" t="str">
        <f>IF($B115&lt;&gt;"",'計算用(別紙2-2)概要'!$R$2,"")</f>
        <v/>
      </c>
    </row>
    <row r="116" spans="1:14" ht="28.5" customHeight="1" x14ac:dyDescent="0.15">
      <c r="A116" s="505" t="str">
        <f>IF($B116&lt;&gt;"",'計算用(別紙2-2)概要'!$A$2,"")</f>
        <v/>
      </c>
      <c r="B116" s="431" t="str">
        <f>IFERROR(VLOOKUP('計算用(別紙5)区分別指導者'!$L115,'計算用(別紙5)区分別指導者'!$E:$K,$B$2,FALSE),"")</f>
        <v/>
      </c>
      <c r="F116" s="431" t="str">
        <f>IFERROR(VLOOKUP('計算用(別紙5)区分別指導者'!$L115,'計算用(別紙5)区分別指導者'!$E:$K,F$2,FALSE),"")</f>
        <v/>
      </c>
      <c r="G116" s="431" t="str">
        <f>IFERROR(VLOOKUP('計算用(別紙5)区分別指導者'!$L115,'計算用(別紙5)区分別指導者'!$E:$K,G$2,FALSE),"")</f>
        <v/>
      </c>
      <c r="H116" s="431" t="str">
        <f>IFERROR(VLOOKUP('計算用(別紙5)区分別指導者'!$L115,'計算用(別紙5)区分別指導者'!$E:$K,H$2,FALSE),"")</f>
        <v/>
      </c>
      <c r="I116" s="498" t="str">
        <f t="shared" si="1"/>
        <v/>
      </c>
      <c r="J116" s="498" t="str">
        <f>IF($B$3&lt;&gt;"",'計算用(別紙2-2)概要'!$B$2,"")</f>
        <v/>
      </c>
      <c r="L116" s="419"/>
      <c r="M116" s="419"/>
      <c r="N116" s="507" t="str">
        <f>IF($B116&lt;&gt;"",'計算用(別紙2-2)概要'!$R$2,"")</f>
        <v/>
      </c>
    </row>
    <row r="117" spans="1:14" ht="28.5" customHeight="1" x14ac:dyDescent="0.15">
      <c r="A117" s="505" t="str">
        <f>IF($B117&lt;&gt;"",'計算用(別紙2-2)概要'!$A$2,"")</f>
        <v/>
      </c>
      <c r="B117" s="431" t="str">
        <f>IFERROR(VLOOKUP('計算用(別紙5)区分別指導者'!$L116,'計算用(別紙5)区分別指導者'!$E:$K,$B$2,FALSE),"")</f>
        <v/>
      </c>
      <c r="F117" s="431" t="str">
        <f>IFERROR(VLOOKUP('計算用(別紙5)区分別指導者'!$L116,'計算用(別紙5)区分別指導者'!$E:$K,F$2,FALSE),"")</f>
        <v/>
      </c>
      <c r="G117" s="431" t="str">
        <f>IFERROR(VLOOKUP('計算用(別紙5)区分別指導者'!$L116,'計算用(別紙5)区分別指導者'!$E:$K,G$2,FALSE),"")</f>
        <v/>
      </c>
      <c r="H117" s="431" t="str">
        <f>IFERROR(VLOOKUP('計算用(別紙5)区分別指導者'!$L116,'計算用(別紙5)区分別指導者'!$E:$K,H$2,FALSE),"")</f>
        <v/>
      </c>
      <c r="I117" s="498" t="str">
        <f t="shared" si="1"/>
        <v/>
      </c>
      <c r="J117" s="498" t="str">
        <f>IF($B$3&lt;&gt;"",'計算用(別紙2-2)概要'!$B$2,"")</f>
        <v/>
      </c>
      <c r="L117" s="419"/>
      <c r="M117" s="419"/>
      <c r="N117" s="507" t="str">
        <f>IF($B117&lt;&gt;"",'計算用(別紙2-2)概要'!$R$2,"")</f>
        <v/>
      </c>
    </row>
    <row r="118" spans="1:14" ht="28.5" customHeight="1" x14ac:dyDescent="0.15">
      <c r="A118" s="505" t="str">
        <f>IF($B118&lt;&gt;"",'計算用(別紙2-2)概要'!$A$2,"")</f>
        <v/>
      </c>
      <c r="B118" s="431" t="str">
        <f>IFERROR(VLOOKUP('計算用(別紙5)区分別指導者'!$L117,'計算用(別紙5)区分別指導者'!$E:$K,$B$2,FALSE),"")</f>
        <v/>
      </c>
      <c r="F118" s="431" t="str">
        <f>IFERROR(VLOOKUP('計算用(別紙5)区分別指導者'!$L117,'計算用(別紙5)区分別指導者'!$E:$K,F$2,FALSE),"")</f>
        <v/>
      </c>
      <c r="G118" s="431" t="str">
        <f>IFERROR(VLOOKUP('計算用(別紙5)区分別指導者'!$L117,'計算用(別紙5)区分別指導者'!$E:$K,G$2,FALSE),"")</f>
        <v/>
      </c>
      <c r="H118" s="431" t="str">
        <f>IFERROR(VLOOKUP('計算用(別紙5)区分別指導者'!$L117,'計算用(別紙5)区分別指導者'!$E:$K,H$2,FALSE),"")</f>
        <v/>
      </c>
      <c r="I118" s="498" t="str">
        <f t="shared" si="1"/>
        <v/>
      </c>
      <c r="J118" s="498" t="str">
        <f>IF($B$3&lt;&gt;"",'計算用(別紙2-2)概要'!$B$2,"")</f>
        <v/>
      </c>
      <c r="L118" s="419"/>
      <c r="M118" s="419"/>
      <c r="N118" s="507" t="str">
        <f>IF($B118&lt;&gt;"",'計算用(別紙2-2)概要'!$R$2,"")</f>
        <v/>
      </c>
    </row>
    <row r="119" spans="1:14" ht="28.5" customHeight="1" x14ac:dyDescent="0.15">
      <c r="A119" s="505" t="str">
        <f>IF($B119&lt;&gt;"",'計算用(別紙2-2)概要'!$A$2,"")</f>
        <v/>
      </c>
      <c r="B119" s="431" t="str">
        <f>IFERROR(VLOOKUP('計算用(別紙5)区分別指導者'!$L118,'計算用(別紙5)区分別指導者'!$E:$K,$B$2,FALSE),"")</f>
        <v/>
      </c>
      <c r="F119" s="431" t="str">
        <f>IFERROR(VLOOKUP('計算用(別紙5)区分別指導者'!$L118,'計算用(別紙5)区分別指導者'!$E:$K,F$2,FALSE),"")</f>
        <v/>
      </c>
      <c r="G119" s="431" t="str">
        <f>IFERROR(VLOOKUP('計算用(別紙5)区分別指導者'!$L118,'計算用(別紙5)区分別指導者'!$E:$K,G$2,FALSE),"")</f>
        <v/>
      </c>
      <c r="H119" s="431" t="str">
        <f>IFERROR(VLOOKUP('計算用(別紙5)区分別指導者'!$L118,'計算用(別紙5)区分別指導者'!$E:$K,H$2,FALSE),"")</f>
        <v/>
      </c>
      <c r="I119" s="498" t="str">
        <f t="shared" si="1"/>
        <v/>
      </c>
      <c r="J119" s="498" t="str">
        <f>IF($B$3&lt;&gt;"",'計算用(別紙2-2)概要'!$B$2,"")</f>
        <v/>
      </c>
      <c r="L119" s="419"/>
      <c r="M119" s="419"/>
      <c r="N119" s="507" t="str">
        <f>IF($B119&lt;&gt;"",'計算用(別紙2-2)概要'!$R$2,"")</f>
        <v/>
      </c>
    </row>
    <row r="120" spans="1:14" ht="28.5" customHeight="1" x14ac:dyDescent="0.15">
      <c r="A120" s="505" t="str">
        <f>IF($B120&lt;&gt;"",'計算用(別紙2-2)概要'!$A$2,"")</f>
        <v/>
      </c>
      <c r="B120" s="431" t="str">
        <f>IFERROR(VLOOKUP('計算用(別紙5)区分別指導者'!$L119,'計算用(別紙5)区分別指導者'!$E:$K,$B$2,FALSE),"")</f>
        <v/>
      </c>
      <c r="F120" s="431" t="str">
        <f>IFERROR(VLOOKUP('計算用(別紙5)区分別指導者'!$L119,'計算用(別紙5)区分別指導者'!$E:$K,F$2,FALSE),"")</f>
        <v/>
      </c>
      <c r="G120" s="431" t="str">
        <f>IFERROR(VLOOKUP('計算用(別紙5)区分別指導者'!$L119,'計算用(別紙5)区分別指導者'!$E:$K,G$2,FALSE),"")</f>
        <v/>
      </c>
      <c r="H120" s="431" t="str">
        <f>IFERROR(VLOOKUP('計算用(別紙5)区分別指導者'!$L119,'計算用(別紙5)区分別指導者'!$E:$K,H$2,FALSE),"")</f>
        <v/>
      </c>
      <c r="I120" s="498" t="str">
        <f t="shared" si="1"/>
        <v/>
      </c>
      <c r="J120" s="498" t="str">
        <f>IF($B$3&lt;&gt;"",'計算用(別紙2-2)概要'!$B$2,"")</f>
        <v/>
      </c>
      <c r="L120" s="419"/>
      <c r="M120" s="419"/>
      <c r="N120" s="507" t="str">
        <f>IF($B120&lt;&gt;"",'計算用(別紙2-2)概要'!$R$2,"")</f>
        <v/>
      </c>
    </row>
    <row r="121" spans="1:14" ht="28.5" customHeight="1" x14ac:dyDescent="0.15">
      <c r="A121" s="505" t="str">
        <f>IF($B121&lt;&gt;"",'計算用(別紙2-2)概要'!$A$2,"")</f>
        <v/>
      </c>
      <c r="B121" s="431" t="str">
        <f>IFERROR(VLOOKUP('計算用(別紙5)区分別指導者'!$L120,'計算用(別紙5)区分別指導者'!$E:$K,$B$2,FALSE),"")</f>
        <v/>
      </c>
      <c r="F121" s="431" t="str">
        <f>IFERROR(VLOOKUP('計算用(別紙5)区分別指導者'!$L120,'計算用(別紙5)区分別指導者'!$E:$K,F$2,FALSE),"")</f>
        <v/>
      </c>
      <c r="G121" s="431" t="str">
        <f>IFERROR(VLOOKUP('計算用(別紙5)区分別指導者'!$L120,'計算用(別紙5)区分別指導者'!$E:$K,G$2,FALSE),"")</f>
        <v/>
      </c>
      <c r="H121" s="431" t="str">
        <f>IFERROR(VLOOKUP('計算用(別紙5)区分別指導者'!$L120,'計算用(別紙5)区分別指導者'!$E:$K,H$2,FALSE),"")</f>
        <v/>
      </c>
      <c r="I121" s="498" t="str">
        <f t="shared" si="1"/>
        <v/>
      </c>
      <c r="J121" s="498" t="str">
        <f>IF($B$3&lt;&gt;"",'計算用(別紙2-2)概要'!$B$2,"")</f>
        <v/>
      </c>
      <c r="L121" s="419"/>
      <c r="M121" s="419"/>
      <c r="N121" s="507" t="str">
        <f>IF($B121&lt;&gt;"",'計算用(別紙2-2)概要'!$R$2,"")</f>
        <v/>
      </c>
    </row>
    <row r="122" spans="1:14" s="5" customFormat="1" ht="28.5" customHeight="1" x14ac:dyDescent="0.15">
      <c r="A122" s="505" t="str">
        <f>IF($B122&lt;&gt;"",'計算用(別紙2-2)概要'!$A$2,"")</f>
        <v/>
      </c>
      <c r="B122" s="413" t="str">
        <f>IFERROR(VLOOKUP('計算用(別紙5)区分別指導者'!$L121,'計算用(別紙5)区分別指導者'!$E:$K,$B$2,FALSE),"")</f>
        <v/>
      </c>
      <c r="C122" s="499"/>
      <c r="D122" s="499"/>
      <c r="E122" s="499"/>
      <c r="F122" s="413" t="str">
        <f>IFERROR(VLOOKUP('計算用(別紙5)区分別指導者'!$L121,'計算用(別紙5)区分別指導者'!$E:$K,F$2,FALSE),"")</f>
        <v/>
      </c>
      <c r="G122" s="413" t="str">
        <f>IFERROR(VLOOKUP('計算用(別紙5)区分別指導者'!$L121,'計算用(別紙5)区分別指導者'!$E:$K,G$2,FALSE),"")</f>
        <v/>
      </c>
      <c r="H122" s="413" t="str">
        <f>IFERROR(VLOOKUP('計算用(別紙5)区分別指導者'!$L121,'計算用(別紙5)区分別指導者'!$E:$K,H$2,FALSE),"")</f>
        <v/>
      </c>
      <c r="I122" s="413" t="str">
        <f t="shared" si="1"/>
        <v/>
      </c>
      <c r="J122" s="413" t="str">
        <f>IF($B$3&lt;&gt;"",'計算用(別紙2-2)概要'!$B$2,"")</f>
        <v/>
      </c>
      <c r="K122" s="413"/>
      <c r="L122" s="500"/>
      <c r="M122" s="500"/>
      <c r="N122" s="508" t="str">
        <f>IF($B122&lt;&gt;"",'計算用(別紙2-2)概要'!$R$2,"")</f>
        <v/>
      </c>
    </row>
  </sheetData>
  <autoFilter ref="F1:K1" xr:uid="{00000000-0009-0000-0000-000001000000}"/>
  <phoneticPr fontId="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tabColor rgb="FF0070C0"/>
  </sheetPr>
  <dimension ref="A1:H64"/>
  <sheetViews>
    <sheetView showGridLines="0" zoomScaleNormal="100" workbookViewId="0">
      <selection activeCell="E72" sqref="E72"/>
    </sheetView>
  </sheetViews>
  <sheetFormatPr defaultColWidth="9" defaultRowHeight="12.75" x14ac:dyDescent="0.15"/>
  <cols>
    <col min="1" max="1" width="4.5" style="71" customWidth="1"/>
    <col min="2" max="2" width="27.5" style="71" customWidth="1"/>
    <col min="3" max="4" width="13.75" style="71" customWidth="1"/>
    <col min="5" max="5" width="27.5" style="71" customWidth="1"/>
    <col min="6" max="6" width="2.25" style="71" customWidth="1"/>
    <col min="7" max="8" width="9" style="71" customWidth="1"/>
    <col min="9" max="16384" width="9" style="71"/>
  </cols>
  <sheetData>
    <row r="1" spans="1:8" ht="22.5" customHeight="1" x14ac:dyDescent="0.15">
      <c r="E1" s="72" t="s">
        <v>759</v>
      </c>
    </row>
    <row r="2" spans="1:8" ht="22.5" customHeight="1" x14ac:dyDescent="0.15"/>
    <row r="3" spans="1:8" ht="30" customHeight="1" x14ac:dyDescent="0.15">
      <c r="D3" s="75" t="s">
        <v>176</v>
      </c>
      <c r="E3" s="76" t="str">
        <f>'計算用(別紙2-2)概要'!I2</f>
        <v/>
      </c>
    </row>
    <row r="4" spans="1:8" ht="45" customHeight="1" x14ac:dyDescent="0.15">
      <c r="H4" s="74"/>
    </row>
    <row r="5" spans="1:8" ht="22.5" customHeight="1" x14ac:dyDescent="0.15">
      <c r="A5" s="923" t="s">
        <v>175</v>
      </c>
      <c r="B5" s="923"/>
      <c r="C5" s="923"/>
      <c r="D5" s="923"/>
      <c r="E5" s="923"/>
    </row>
    <row r="6" spans="1:8" ht="22.5" customHeight="1" x14ac:dyDescent="0.15"/>
    <row r="7" spans="1:8" ht="27" customHeight="1" x14ac:dyDescent="0.15">
      <c r="A7" s="71" t="s">
        <v>186</v>
      </c>
    </row>
    <row r="8" spans="1:8" ht="27" customHeight="1" x14ac:dyDescent="0.15">
      <c r="A8" s="72" t="s">
        <v>185</v>
      </c>
      <c r="B8" s="922" t="s">
        <v>177</v>
      </c>
      <c r="C8" s="922"/>
      <c r="D8" s="922"/>
      <c r="E8" s="922"/>
      <c r="F8" s="72"/>
      <c r="G8" s="72"/>
    </row>
    <row r="9" spans="1:8" ht="40.5" customHeight="1" x14ac:dyDescent="0.15">
      <c r="A9" s="72" t="s">
        <v>185</v>
      </c>
      <c r="B9" s="922" t="s">
        <v>347</v>
      </c>
      <c r="C9" s="922"/>
      <c r="D9" s="922"/>
      <c r="E9" s="922"/>
      <c r="F9" s="72"/>
      <c r="G9" s="72"/>
    </row>
    <row r="10" spans="1:8" ht="40.5" customHeight="1" x14ac:dyDescent="0.15">
      <c r="A10" s="72" t="s">
        <v>185</v>
      </c>
      <c r="B10" s="922" t="s">
        <v>178</v>
      </c>
      <c r="C10" s="922"/>
      <c r="D10" s="922"/>
      <c r="E10" s="922"/>
      <c r="F10" s="72"/>
      <c r="G10" s="72"/>
    </row>
    <row r="11" spans="1:8" ht="27" customHeight="1" x14ac:dyDescent="0.15">
      <c r="A11" s="72" t="s">
        <v>185</v>
      </c>
      <c r="B11" s="922" t="s">
        <v>179</v>
      </c>
      <c r="C11" s="922"/>
      <c r="D11" s="922"/>
      <c r="E11" s="922"/>
      <c r="F11" s="72"/>
      <c r="G11" s="72"/>
    </row>
    <row r="13" spans="1:8" ht="27" customHeight="1" x14ac:dyDescent="0.15">
      <c r="A13" s="71" t="s">
        <v>187</v>
      </c>
    </row>
    <row r="14" spans="1:8" ht="40.5" customHeight="1" x14ac:dyDescent="0.15">
      <c r="A14" s="72" t="s">
        <v>185</v>
      </c>
      <c r="B14" s="922" t="s">
        <v>180</v>
      </c>
      <c r="C14" s="922"/>
      <c r="D14" s="922"/>
      <c r="E14" s="922"/>
      <c r="F14" s="72"/>
      <c r="G14" s="72"/>
    </row>
    <row r="15" spans="1:8" ht="27" customHeight="1" x14ac:dyDescent="0.15">
      <c r="A15" s="72" t="s">
        <v>185</v>
      </c>
      <c r="B15" s="922" t="s">
        <v>181</v>
      </c>
      <c r="C15" s="922"/>
      <c r="D15" s="922"/>
      <c r="E15" s="922"/>
      <c r="F15" s="72"/>
      <c r="G15" s="72"/>
    </row>
    <row r="16" spans="1:8" ht="54" customHeight="1" x14ac:dyDescent="0.15">
      <c r="A16" s="72" t="s">
        <v>185</v>
      </c>
      <c r="B16" s="922" t="s">
        <v>182</v>
      </c>
      <c r="C16" s="922"/>
      <c r="D16" s="922"/>
      <c r="E16" s="922"/>
      <c r="F16" s="72"/>
      <c r="G16" s="72"/>
    </row>
    <row r="17" spans="1:7" ht="40.5" customHeight="1" x14ac:dyDescent="0.15">
      <c r="A17" s="72" t="s">
        <v>185</v>
      </c>
      <c r="B17" s="922" t="s">
        <v>183</v>
      </c>
      <c r="C17" s="922"/>
      <c r="D17" s="922"/>
      <c r="E17" s="922"/>
      <c r="F17" s="72"/>
      <c r="G17" s="72"/>
    </row>
    <row r="18" spans="1:7" ht="27" customHeight="1" x14ac:dyDescent="0.15">
      <c r="A18" s="72" t="s">
        <v>185</v>
      </c>
      <c r="B18" s="922" t="s">
        <v>188</v>
      </c>
      <c r="C18" s="922"/>
      <c r="D18" s="922"/>
      <c r="E18" s="922"/>
      <c r="F18" s="72"/>
      <c r="G18" s="72"/>
    </row>
    <row r="19" spans="1:7" ht="40.5" customHeight="1" x14ac:dyDescent="0.15">
      <c r="A19" s="72" t="s">
        <v>185</v>
      </c>
      <c r="B19" s="922" t="s">
        <v>184</v>
      </c>
      <c r="C19" s="922"/>
      <c r="D19" s="922"/>
      <c r="E19" s="922"/>
      <c r="F19" s="72"/>
      <c r="G19" s="72"/>
    </row>
    <row r="37" spans="1:1" x14ac:dyDescent="0.15">
      <c r="A37" s="71" t="s">
        <v>189</v>
      </c>
    </row>
    <row r="64" spans="5:5" x14ac:dyDescent="0.15"/>
  </sheetData>
  <mergeCells count="11">
    <mergeCell ref="B18:E18"/>
    <mergeCell ref="B19:E19"/>
    <mergeCell ref="A5:E5"/>
    <mergeCell ref="B8:E8"/>
    <mergeCell ref="B9:E9"/>
    <mergeCell ref="B10:E10"/>
    <mergeCell ref="B11:E11"/>
    <mergeCell ref="B14:E14"/>
    <mergeCell ref="B15:E15"/>
    <mergeCell ref="B16:E16"/>
    <mergeCell ref="B17:E17"/>
  </mergeCells>
  <phoneticPr fontId="1"/>
  <conditionalFormatting sqref="E3">
    <cfRule type="cellIs" dxfId="2" priority="1" operator="notEqual">
      <formula>""</formula>
    </cfRule>
  </conditionalFormatting>
  <pageMargins left="0.78740157480314965" right="0.78740157480314965" top="0.59055118110236227" bottom="0.78740157480314965" header="0.31496062992125984" footer="0.31496062992125984"/>
  <pageSetup paperSize="9" fitToHeight="2" orientation="portrait" r:id="rId1"/>
  <rowBreaks count="1" manualBreakCount="1">
    <brk id="35" max="16383" man="1"/>
  </rowBreaks>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4">
    <tabColor rgb="FF0070C0"/>
  </sheetPr>
  <dimension ref="A1:H32"/>
  <sheetViews>
    <sheetView showGridLines="0" topLeftCell="A10" workbookViewId="0"/>
  </sheetViews>
  <sheetFormatPr defaultColWidth="9" defaultRowHeight="12.75" x14ac:dyDescent="0.15"/>
  <cols>
    <col min="1" max="1" width="4.5" style="71" customWidth="1"/>
    <col min="2" max="2" width="27.5" style="71" customWidth="1"/>
    <col min="3" max="4" width="13.75" style="71" customWidth="1"/>
    <col min="5" max="5" width="27.5" style="71" customWidth="1"/>
    <col min="6" max="6" width="2.25" style="71" customWidth="1"/>
    <col min="7" max="8" width="9" style="71" customWidth="1"/>
    <col min="9" max="16384" width="9" style="71"/>
  </cols>
  <sheetData>
    <row r="1" spans="1:8" ht="22.5" customHeight="1" x14ac:dyDescent="0.15">
      <c r="E1" s="72" t="s">
        <v>760</v>
      </c>
    </row>
    <row r="2" spans="1:8" ht="22.5" customHeight="1" x14ac:dyDescent="0.15"/>
    <row r="3" spans="1:8" ht="30" customHeight="1" x14ac:dyDescent="0.15">
      <c r="D3" s="75" t="s">
        <v>176</v>
      </c>
      <c r="E3" s="76" t="str">
        <f>'計算用(別紙2-2)概要'!I2</f>
        <v/>
      </c>
    </row>
    <row r="4" spans="1:8" ht="45" customHeight="1" x14ac:dyDescent="0.15">
      <c r="H4" s="74"/>
    </row>
    <row r="5" spans="1:8" ht="37.5" customHeight="1" x14ac:dyDescent="0.15">
      <c r="A5" s="924" t="s">
        <v>190</v>
      </c>
      <c r="B5" s="923"/>
      <c r="C5" s="923"/>
      <c r="D5" s="923"/>
      <c r="E5" s="923"/>
    </row>
    <row r="8" spans="1:8" x14ac:dyDescent="0.15">
      <c r="A8" s="72"/>
      <c r="B8" s="922"/>
      <c r="C8" s="922"/>
      <c r="D8" s="922"/>
      <c r="E8" s="922"/>
      <c r="F8" s="72"/>
      <c r="G8" s="72"/>
    </row>
    <row r="9" spans="1:8" x14ac:dyDescent="0.15">
      <c r="A9" s="72"/>
      <c r="B9" s="922"/>
      <c r="C9" s="922"/>
      <c r="D9" s="922"/>
      <c r="E9" s="922"/>
      <c r="F9" s="72"/>
      <c r="G9" s="72"/>
    </row>
    <row r="10" spans="1:8" x14ac:dyDescent="0.15">
      <c r="A10" s="72"/>
      <c r="B10" s="922"/>
      <c r="C10" s="922"/>
      <c r="D10" s="922"/>
      <c r="E10" s="922"/>
      <c r="F10" s="72"/>
      <c r="G10" s="72"/>
    </row>
    <row r="11" spans="1:8" x14ac:dyDescent="0.15">
      <c r="A11" s="72"/>
      <c r="B11" s="922"/>
      <c r="C11" s="922"/>
      <c r="D11" s="922"/>
      <c r="E11" s="922"/>
      <c r="F11" s="72"/>
      <c r="G11" s="72"/>
    </row>
    <row r="14" spans="1:8" x14ac:dyDescent="0.15">
      <c r="A14" s="72"/>
      <c r="B14" s="922"/>
      <c r="C14" s="922"/>
      <c r="D14" s="922"/>
      <c r="E14" s="922"/>
      <c r="F14" s="72"/>
      <c r="G14" s="72"/>
    </row>
    <row r="15" spans="1:8" x14ac:dyDescent="0.15">
      <c r="A15" s="72"/>
      <c r="B15" s="922"/>
      <c r="C15" s="922"/>
      <c r="D15" s="922"/>
      <c r="E15" s="922"/>
      <c r="F15" s="72"/>
      <c r="G15" s="72"/>
    </row>
    <row r="16" spans="1:8" x14ac:dyDescent="0.15">
      <c r="A16" s="72"/>
      <c r="B16" s="922"/>
      <c r="C16" s="922"/>
      <c r="D16" s="922"/>
      <c r="E16" s="922"/>
      <c r="F16" s="72"/>
      <c r="G16" s="72"/>
    </row>
    <row r="17" spans="1:7" x14ac:dyDescent="0.15">
      <c r="A17" s="72"/>
      <c r="B17" s="922"/>
      <c r="C17" s="922"/>
      <c r="D17" s="922"/>
      <c r="E17" s="922"/>
      <c r="F17" s="72"/>
      <c r="G17" s="72"/>
    </row>
    <row r="18" spans="1:7" x14ac:dyDescent="0.15">
      <c r="A18" s="72"/>
      <c r="B18" s="922"/>
      <c r="C18" s="922"/>
      <c r="D18" s="922"/>
      <c r="E18" s="922"/>
      <c r="F18" s="72"/>
      <c r="G18" s="72"/>
    </row>
    <row r="19" spans="1:7" x14ac:dyDescent="0.15">
      <c r="A19" s="72"/>
      <c r="B19" s="922"/>
      <c r="C19" s="922"/>
      <c r="D19" s="922"/>
      <c r="E19" s="922"/>
      <c r="F19" s="72"/>
      <c r="G19" s="72"/>
    </row>
    <row r="32" spans="1:7" x14ac:dyDescent="0.15"/>
  </sheetData>
  <mergeCells count="11">
    <mergeCell ref="B15:E15"/>
    <mergeCell ref="B16:E16"/>
    <mergeCell ref="B17:E17"/>
    <mergeCell ref="B18:E18"/>
    <mergeCell ref="B19:E19"/>
    <mergeCell ref="B14:E14"/>
    <mergeCell ref="A5:E5"/>
    <mergeCell ref="B8:E8"/>
    <mergeCell ref="B9:E9"/>
    <mergeCell ref="B10:E10"/>
    <mergeCell ref="B11:E11"/>
  </mergeCells>
  <phoneticPr fontId="1"/>
  <conditionalFormatting sqref="E3">
    <cfRule type="cellIs" dxfId="1" priority="1" operator="notEqual">
      <formula>""</formula>
    </cfRule>
  </conditionalFormatting>
  <pageMargins left="0.78740157480314965" right="0.78740157480314965" top="0.59055118110236227" bottom="0.78740157480314965" header="0.31496062992125984" footer="0.31496062992125984"/>
  <pageSetup paperSize="9" orientation="portrait" r:id="rId1"/>
  <drawing r:id="rId2"/>
  <legacyDrawing r:id="rId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5">
    <tabColor rgb="FF0070C0"/>
  </sheetPr>
  <dimension ref="A1:H10"/>
  <sheetViews>
    <sheetView showGridLines="0" workbookViewId="0">
      <selection activeCell="Q39" sqref="Q39"/>
    </sheetView>
  </sheetViews>
  <sheetFormatPr defaultColWidth="9" defaultRowHeight="12.75" x14ac:dyDescent="0.15"/>
  <cols>
    <col min="1" max="1" width="4.5" style="71" customWidth="1"/>
    <col min="2" max="2" width="27.5" style="71" customWidth="1"/>
    <col min="3" max="4" width="13.75" style="71" customWidth="1"/>
    <col min="5" max="5" width="27.5" style="71" customWidth="1"/>
    <col min="6" max="6" width="2.25" style="71" customWidth="1"/>
    <col min="7" max="8" width="9" style="71" customWidth="1"/>
    <col min="9" max="16384" width="9" style="71"/>
  </cols>
  <sheetData>
    <row r="1" spans="1:8" ht="22.5" customHeight="1" x14ac:dyDescent="0.15">
      <c r="E1" s="72" t="s">
        <v>761</v>
      </c>
    </row>
    <row r="2" spans="1:8" ht="22.5" customHeight="1" x14ac:dyDescent="0.15"/>
    <row r="3" spans="1:8" ht="30" customHeight="1" x14ac:dyDescent="0.15">
      <c r="D3" s="75" t="s">
        <v>176</v>
      </c>
      <c r="E3" s="76" t="str">
        <f>'計算用(別紙2-2)概要'!I2</f>
        <v/>
      </c>
    </row>
    <row r="4" spans="1:8" ht="45" customHeight="1" x14ac:dyDescent="0.15">
      <c r="H4" s="74"/>
    </row>
    <row r="5" spans="1:8" ht="37.5" customHeight="1" x14ac:dyDescent="0.15">
      <c r="A5" s="924" t="s">
        <v>191</v>
      </c>
      <c r="B5" s="923"/>
      <c r="C5" s="923"/>
      <c r="D5" s="923"/>
      <c r="E5" s="923"/>
    </row>
    <row r="8" spans="1:8" x14ac:dyDescent="0.15">
      <c r="A8" s="72"/>
      <c r="B8" s="922"/>
      <c r="C8" s="922"/>
      <c r="D8" s="922"/>
      <c r="E8" s="922"/>
      <c r="F8" s="72"/>
      <c r="G8" s="72"/>
    </row>
    <row r="9" spans="1:8" x14ac:dyDescent="0.15">
      <c r="A9" s="72"/>
      <c r="B9" s="922"/>
      <c r="C9" s="922"/>
      <c r="D9" s="922"/>
      <c r="E9" s="922"/>
      <c r="F9" s="72"/>
      <c r="G9" s="72"/>
    </row>
    <row r="10" spans="1:8" x14ac:dyDescent="0.15">
      <c r="A10" s="72"/>
      <c r="B10" s="922"/>
      <c r="C10" s="922"/>
      <c r="D10" s="922"/>
      <c r="E10" s="922"/>
      <c r="F10" s="72"/>
      <c r="G10" s="72"/>
    </row>
  </sheetData>
  <mergeCells count="4">
    <mergeCell ref="B10:E10"/>
    <mergeCell ref="B9:E9"/>
    <mergeCell ref="A5:E5"/>
    <mergeCell ref="B8:E8"/>
  </mergeCells>
  <phoneticPr fontId="1"/>
  <conditionalFormatting sqref="E3">
    <cfRule type="cellIs" dxfId="0" priority="1" operator="notEqual">
      <formula>""</formula>
    </cfRule>
  </conditionalFormatting>
  <pageMargins left="0.78740157480314965" right="0.78740157480314965" top="0.59055118110236227" bottom="0.78740157480314965" header="0.31496062992125984" footer="0.31496062992125984"/>
  <pageSetup paperSize="9" orientation="portrait" r:id="rId1"/>
  <drawing r:id="rId2"/>
  <legacyDrawing r:id="rId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6">
    <tabColor rgb="FF0070C0"/>
  </sheetPr>
  <dimension ref="G1:G30"/>
  <sheetViews>
    <sheetView showGridLines="0" topLeftCell="A13" workbookViewId="0">
      <selection activeCell="N28" sqref="N28"/>
    </sheetView>
  </sheetViews>
  <sheetFormatPr defaultColWidth="9" defaultRowHeight="12.75" x14ac:dyDescent="0.15"/>
  <cols>
    <col min="1" max="4" width="9" style="71" customWidth="1"/>
    <col min="5" max="16384" width="9" style="71"/>
  </cols>
  <sheetData>
    <row r="1" ht="22.5" customHeight="1" x14ac:dyDescent="0.15"/>
    <row r="30" spans="7:7" x14ac:dyDescent="0.15"/>
  </sheetData>
  <phoneticPr fontId="1"/>
  <printOptions horizontalCentered="1"/>
  <pageMargins left="0.59055118110236227" right="0.59055118110236227" top="0.59055118110236227" bottom="0.39370078740157483"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59999389629810485"/>
  </sheetPr>
  <dimension ref="A1:K28"/>
  <sheetViews>
    <sheetView workbookViewId="0">
      <pane xSplit="3" ySplit="1" topLeftCell="D2" activePane="bottomRight" state="frozen"/>
      <selection activeCell="Q1" sqref="Q1"/>
      <selection pane="topRight" activeCell="Q1" sqref="Q1"/>
      <selection pane="bottomLeft" activeCell="Q1" sqref="Q1"/>
      <selection pane="bottomRight" activeCell="Q1" sqref="Q1"/>
    </sheetView>
  </sheetViews>
  <sheetFormatPr defaultColWidth="9" defaultRowHeight="13.5" x14ac:dyDescent="0.15"/>
  <cols>
    <col min="1" max="1" width="24.125" style="510" customWidth="1"/>
    <col min="2" max="2" width="15.25" style="133" customWidth="1"/>
    <col min="3" max="3" width="9" style="133"/>
    <col min="4" max="4" width="8.375" style="133" customWidth="1"/>
    <col min="5" max="5" width="45.25" style="133" customWidth="1"/>
    <col min="6" max="6" width="38.625" style="248" customWidth="1"/>
    <col min="7" max="8" width="9" style="133"/>
    <col min="9" max="9" width="9" style="229"/>
    <col min="10" max="16384" width="9" style="133"/>
  </cols>
  <sheetData>
    <row r="1" spans="1:11" s="109" customFormat="1" ht="42.75" x14ac:dyDescent="0.15">
      <c r="A1" s="513" t="s">
        <v>446</v>
      </c>
      <c r="B1" s="242" t="s">
        <v>698</v>
      </c>
      <c r="C1" s="240" t="s">
        <v>699</v>
      </c>
      <c r="D1" s="388" t="s">
        <v>449</v>
      </c>
      <c r="E1" s="228" t="s">
        <v>706</v>
      </c>
      <c r="F1" s="228" t="s">
        <v>707</v>
      </c>
      <c r="G1" s="228" t="s">
        <v>708</v>
      </c>
      <c r="H1" s="263" t="s">
        <v>359</v>
      </c>
      <c r="I1" s="109" t="s">
        <v>703</v>
      </c>
      <c r="J1" s="109" t="s">
        <v>704</v>
      </c>
      <c r="K1" s="109" t="s">
        <v>794</v>
      </c>
    </row>
    <row r="2" spans="1:11" ht="14.25" x14ac:dyDescent="0.15">
      <c r="A2" s="514" t="str">
        <f>IF(B2="","",'計算用(別紙2-2)概要'!$A$2)</f>
        <v/>
      </c>
      <c r="B2" s="255" t="str">
        <f>IFERROR(VLOOKUP('【申請】別紙2-2'!F41,マスタシート!$N$2:$Q$29,2,0),"")</f>
        <v/>
      </c>
      <c r="C2" s="408" t="str">
        <f>IFERROR(VLOOKUP('【申請】別紙2-2'!F41,マスタシート!$N$2:$Q$29,3,0),"")</f>
        <v/>
      </c>
      <c r="D2" s="409" t="str">
        <f>IFERROR(VLOOKUP('【申請】別紙2-2'!F41,マスタシート!$N$2:$Q$29,4,0),"")</f>
        <v/>
      </c>
      <c r="E2" s="243" t="str">
        <f>IF(B2="","0","1")</f>
        <v>0</v>
      </c>
      <c r="F2" s="253" t="str">
        <f>'【申請】別紙2-2'!$AD41</f>
        <v/>
      </c>
      <c r="G2" s="253" t="str">
        <f>'【申請】別紙2-2'!$Z41</f>
        <v/>
      </c>
      <c r="H2" s="264"/>
      <c r="I2" s="133"/>
      <c r="K2" s="133" t="str">
        <f>IF(A2="","",'計算用(別紙2-2)概要'!$R$2)</f>
        <v/>
      </c>
    </row>
    <row r="3" spans="1:11" ht="14.25" x14ac:dyDescent="0.15">
      <c r="A3" s="514" t="str">
        <f>IF(B3="","",'計算用(別紙2-2)概要'!$A$2)</f>
        <v/>
      </c>
      <c r="B3" s="255" t="str">
        <f>IFERROR(VLOOKUP('【申請】別紙2-2'!F42,マスタシート!$N$2:$Q$29,2,0),"")</f>
        <v/>
      </c>
      <c r="C3" s="408" t="str">
        <f>IFERROR(VLOOKUP('【申請】別紙2-2'!F42,マスタシート!$N$2:$Q$29,3,0),"")</f>
        <v/>
      </c>
      <c r="D3" s="409" t="str">
        <f>IFERROR(VLOOKUP('【申請】別紙2-2'!F42,マスタシート!$N$2:$Q$29,4,0),"")</f>
        <v/>
      </c>
      <c r="E3" s="243" t="str">
        <f t="shared" ref="E3:E28" si="0">IF(B3="","0","1")</f>
        <v>0</v>
      </c>
      <c r="F3" s="253" t="str">
        <f>'【申請】別紙2-2'!$AD42</f>
        <v/>
      </c>
      <c r="G3" s="253" t="str">
        <f>'【申請】別紙2-2'!$Z42</f>
        <v/>
      </c>
      <c r="H3" s="265"/>
      <c r="I3" s="133"/>
      <c r="K3" s="133" t="str">
        <f>IF(A3="","",'計算用(別紙2-2)概要'!$R$2)</f>
        <v/>
      </c>
    </row>
    <row r="4" spans="1:11" ht="14.25" x14ac:dyDescent="0.15">
      <c r="A4" s="514" t="str">
        <f>IF(B4="","",'計算用(別紙2-2)概要'!$A$2)</f>
        <v/>
      </c>
      <c r="B4" s="255" t="str">
        <f>IFERROR(VLOOKUP('【申請】別紙2-2'!F43,マスタシート!$N$2:$Q$29,2,0),"")</f>
        <v/>
      </c>
      <c r="C4" s="408" t="str">
        <f>IFERROR(VLOOKUP('【申請】別紙2-2'!F43,マスタシート!$N$2:$Q$29,3,0),"")</f>
        <v/>
      </c>
      <c r="D4" s="409" t="str">
        <f>IFERROR(VLOOKUP('【申請】別紙2-2'!F43,マスタシート!$N$2:$Q$29,4,0),"")</f>
        <v/>
      </c>
      <c r="E4" s="243" t="str">
        <f t="shared" si="0"/>
        <v>0</v>
      </c>
      <c r="F4" s="253" t="str">
        <f>'【申請】別紙2-2'!$AD43</f>
        <v/>
      </c>
      <c r="G4" s="253" t="str">
        <f>'【申請】別紙2-2'!$Z43</f>
        <v/>
      </c>
      <c r="H4" s="265"/>
      <c r="I4" s="133"/>
      <c r="K4" s="133" t="str">
        <f>IF(A4="","",'計算用(別紙2-2)概要'!$R$2)</f>
        <v/>
      </c>
    </row>
    <row r="5" spans="1:11" ht="14.25" x14ac:dyDescent="0.15">
      <c r="A5" s="514" t="str">
        <f>IF(B5="","",'計算用(別紙2-2)概要'!$A$2)</f>
        <v/>
      </c>
      <c r="B5" s="255" t="str">
        <f>IFERROR(VLOOKUP('【申請】別紙2-2'!F44,マスタシート!$N$2:$Q$29,2,0),"")</f>
        <v/>
      </c>
      <c r="C5" s="408" t="str">
        <f>IFERROR(VLOOKUP('【申請】別紙2-2'!F44,マスタシート!$N$2:$Q$29,3,0),"")</f>
        <v/>
      </c>
      <c r="D5" s="409" t="str">
        <f>IFERROR(VLOOKUP('【申請】別紙2-2'!F44,マスタシート!$N$2:$Q$29,4,0),"")</f>
        <v/>
      </c>
      <c r="E5" s="243" t="str">
        <f t="shared" si="0"/>
        <v>0</v>
      </c>
      <c r="F5" s="253" t="str">
        <f>'【申請】別紙2-2'!$AD44</f>
        <v/>
      </c>
      <c r="G5" s="253" t="str">
        <f>'【申請】別紙2-2'!$Z44</f>
        <v/>
      </c>
      <c r="H5" s="265"/>
      <c r="I5" s="133"/>
      <c r="K5" s="133" t="str">
        <f>IF(A5="","",'計算用(別紙2-2)概要'!$R$2)</f>
        <v/>
      </c>
    </row>
    <row r="6" spans="1:11" ht="14.25" x14ac:dyDescent="0.15">
      <c r="A6" s="514" t="str">
        <f>IF(B6="","",'計算用(別紙2-2)概要'!$A$2)</f>
        <v/>
      </c>
      <c r="B6" s="255" t="str">
        <f>IFERROR(VLOOKUP('【申請】別紙2-2'!F45,マスタシート!$N$2:$Q$29,2,0),"")</f>
        <v/>
      </c>
      <c r="C6" s="408" t="str">
        <f>IFERROR(VLOOKUP('【申請】別紙2-2'!F45,マスタシート!$N$2:$Q$29,3,0),"")</f>
        <v/>
      </c>
      <c r="D6" s="409" t="str">
        <f>IFERROR(VLOOKUP('【申請】別紙2-2'!F45,マスタシート!$N$2:$Q$29,4,0),"")</f>
        <v/>
      </c>
      <c r="E6" s="243" t="str">
        <f t="shared" si="0"/>
        <v>0</v>
      </c>
      <c r="F6" s="253" t="str">
        <f>'【申請】別紙2-2'!$AD45</f>
        <v/>
      </c>
      <c r="G6" s="253" t="str">
        <f>'【申請】別紙2-2'!$Z45</f>
        <v/>
      </c>
      <c r="H6" s="265"/>
      <c r="I6" s="133"/>
      <c r="K6" s="133" t="str">
        <f>IF(A6="","",'計算用(別紙2-2)概要'!$R$2)</f>
        <v/>
      </c>
    </row>
    <row r="7" spans="1:11" ht="14.25" x14ac:dyDescent="0.15">
      <c r="A7" s="514" t="str">
        <f>IF(B7="","",'計算用(別紙2-2)概要'!$A$2)</f>
        <v/>
      </c>
      <c r="B7" s="255" t="str">
        <f>IFERROR(VLOOKUP('【申請】別紙2-2'!F46,マスタシート!$N$2:$Q$29,2,0),"")</f>
        <v/>
      </c>
      <c r="C7" s="408" t="str">
        <f>IFERROR(VLOOKUP('【申請】別紙2-2'!F46,マスタシート!$N$2:$Q$29,3,0),"")</f>
        <v/>
      </c>
      <c r="D7" s="409" t="str">
        <f>IFERROR(VLOOKUP('【申請】別紙2-2'!F46,マスタシート!$N$2:$Q$29,4,0),"")</f>
        <v/>
      </c>
      <c r="E7" s="243" t="str">
        <f t="shared" si="0"/>
        <v>0</v>
      </c>
      <c r="F7" s="253" t="str">
        <f>'【申請】別紙2-2'!$AD46</f>
        <v/>
      </c>
      <c r="G7" s="253" t="str">
        <f>'【申請】別紙2-2'!$Z46</f>
        <v/>
      </c>
      <c r="H7" s="265"/>
      <c r="I7" s="133"/>
      <c r="K7" s="133" t="str">
        <f>IF(A7="","",'計算用(別紙2-2)概要'!$R$2)</f>
        <v/>
      </c>
    </row>
    <row r="8" spans="1:11" ht="14.25" x14ac:dyDescent="0.15">
      <c r="A8" s="514" t="str">
        <f>IF(B8="","",'計算用(別紙2-2)概要'!$A$2)</f>
        <v/>
      </c>
      <c r="B8" s="255" t="str">
        <f>IFERROR(VLOOKUP('【申請】別紙2-2'!F47,マスタシート!$N$2:$Q$29,2,0),"")</f>
        <v/>
      </c>
      <c r="C8" s="408" t="str">
        <f>IFERROR(VLOOKUP('【申請】別紙2-2'!F47,マスタシート!$N$2:$Q$29,3,0),"")</f>
        <v/>
      </c>
      <c r="D8" s="409" t="str">
        <f>IFERROR(VLOOKUP('【申請】別紙2-2'!F47,マスタシート!$N$2:$Q$29,4,0),"")</f>
        <v/>
      </c>
      <c r="E8" s="243" t="str">
        <f t="shared" si="0"/>
        <v>0</v>
      </c>
      <c r="F8" s="253" t="str">
        <f>'【申請】別紙2-2'!$AD47</f>
        <v/>
      </c>
      <c r="G8" s="253" t="str">
        <f>'【申請】別紙2-2'!$Z47</f>
        <v/>
      </c>
      <c r="H8" s="265"/>
      <c r="I8" s="133"/>
      <c r="K8" s="133" t="str">
        <f>IF(A8="","",'計算用(別紙2-2)概要'!$R$2)</f>
        <v/>
      </c>
    </row>
    <row r="9" spans="1:11" ht="14.25" x14ac:dyDescent="0.15">
      <c r="A9" s="514" t="str">
        <f>IF(B9="","",'計算用(別紙2-2)概要'!$A$2)</f>
        <v/>
      </c>
      <c r="B9" s="255" t="str">
        <f>IFERROR(VLOOKUP('【申請】別紙2-2'!F48,マスタシート!$N$2:$Q$29,2,0),"")</f>
        <v/>
      </c>
      <c r="C9" s="408" t="str">
        <f>IFERROR(VLOOKUP('【申請】別紙2-2'!F48,マスタシート!$N$2:$Q$29,3,0),"")</f>
        <v/>
      </c>
      <c r="D9" s="409" t="str">
        <f>IFERROR(VLOOKUP('【申請】別紙2-2'!F48,マスタシート!$N$2:$Q$29,4,0),"")</f>
        <v/>
      </c>
      <c r="E9" s="243" t="str">
        <f t="shared" si="0"/>
        <v>0</v>
      </c>
      <c r="F9" s="253" t="str">
        <f>'【申請】別紙2-2'!$AD48</f>
        <v/>
      </c>
      <c r="G9" s="253" t="str">
        <f>'【申請】別紙2-2'!$Z48</f>
        <v/>
      </c>
      <c r="H9" s="265"/>
      <c r="I9" s="133"/>
      <c r="K9" s="133" t="str">
        <f>IF(A9="","",'計算用(別紙2-2)概要'!$R$2)</f>
        <v/>
      </c>
    </row>
    <row r="10" spans="1:11" ht="14.25" x14ac:dyDescent="0.15">
      <c r="A10" s="514" t="str">
        <f>IF(B10="","",'計算用(別紙2-2)概要'!$A$2)</f>
        <v/>
      </c>
      <c r="B10" s="255" t="str">
        <f>IFERROR(VLOOKUP('【申請】別紙2-2'!F49,マスタシート!$N$2:$Q$29,2,0),"")</f>
        <v/>
      </c>
      <c r="C10" s="408" t="str">
        <f>IFERROR(VLOOKUP('【申請】別紙2-2'!F49,マスタシート!$N$2:$Q$29,3,0),"")</f>
        <v/>
      </c>
      <c r="D10" s="409" t="str">
        <f>IFERROR(VLOOKUP('【申請】別紙2-2'!F49,マスタシート!$N$2:$Q$29,4,0),"")</f>
        <v/>
      </c>
      <c r="E10" s="243" t="str">
        <f t="shared" si="0"/>
        <v>0</v>
      </c>
      <c r="F10" s="253" t="str">
        <f>'【申請】別紙2-2'!$AD49</f>
        <v/>
      </c>
      <c r="G10" s="253" t="str">
        <f>'【申請】別紙2-2'!$Z49</f>
        <v/>
      </c>
      <c r="H10" s="265"/>
      <c r="I10" s="133"/>
      <c r="K10" s="133" t="str">
        <f>IF(A10="","",'計算用(別紙2-2)概要'!$R$2)</f>
        <v/>
      </c>
    </row>
    <row r="11" spans="1:11" ht="14.25" x14ac:dyDescent="0.15">
      <c r="A11" s="514" t="str">
        <f>IF(B11="","",'計算用(別紙2-2)概要'!$A$2)</f>
        <v/>
      </c>
      <c r="B11" s="255" t="str">
        <f>IFERROR(VLOOKUP('【申請】別紙2-2'!F50,マスタシート!$N$2:$Q$29,2,0),"")</f>
        <v/>
      </c>
      <c r="C11" s="408" t="str">
        <f>IFERROR(VLOOKUP('【申請】別紙2-2'!F50,マスタシート!$N$2:$Q$29,3,0),"")</f>
        <v/>
      </c>
      <c r="D11" s="409" t="str">
        <f>IFERROR(VLOOKUP('【申請】別紙2-2'!F50,マスタシート!$N$2:$Q$29,4,0),"")</f>
        <v/>
      </c>
      <c r="E11" s="243" t="str">
        <f t="shared" si="0"/>
        <v>0</v>
      </c>
      <c r="F11" s="253" t="str">
        <f>'【申請】別紙2-2'!$AD50</f>
        <v/>
      </c>
      <c r="G11" s="253" t="str">
        <f>'【申請】別紙2-2'!$Z50</f>
        <v/>
      </c>
      <c r="H11" s="265"/>
      <c r="I11" s="133"/>
      <c r="K11" s="133" t="str">
        <f>IF(A11="","",'計算用(別紙2-2)概要'!$R$2)</f>
        <v/>
      </c>
    </row>
    <row r="12" spans="1:11" ht="14.25" x14ac:dyDescent="0.15">
      <c r="A12" s="514" t="str">
        <f>IF(B12="","",'計算用(別紙2-2)概要'!$A$2)</f>
        <v/>
      </c>
      <c r="B12" s="255" t="str">
        <f>IFERROR(VLOOKUP('【申請】別紙2-2'!F51,マスタシート!$N$2:$Q$29,2,0),"")</f>
        <v/>
      </c>
      <c r="C12" s="408" t="str">
        <f>IFERROR(VLOOKUP('【申請】別紙2-2'!F51,マスタシート!$N$2:$Q$29,3,0),"")</f>
        <v/>
      </c>
      <c r="D12" s="409" t="str">
        <f>IFERROR(VLOOKUP('【申請】別紙2-2'!F51,マスタシート!$N$2:$Q$29,4,0),"")</f>
        <v/>
      </c>
      <c r="E12" s="243" t="str">
        <f t="shared" si="0"/>
        <v>0</v>
      </c>
      <c r="F12" s="253" t="str">
        <f>'【申請】別紙2-2'!$AD51</f>
        <v/>
      </c>
      <c r="G12" s="253" t="str">
        <f>'【申請】別紙2-2'!$Z51</f>
        <v/>
      </c>
      <c r="H12" s="265"/>
      <c r="I12" s="133"/>
      <c r="K12" s="133" t="str">
        <f>IF(A12="","",'計算用(別紙2-2)概要'!$R$2)</f>
        <v/>
      </c>
    </row>
    <row r="13" spans="1:11" ht="14.25" x14ac:dyDescent="0.15">
      <c r="A13" s="514" t="str">
        <f>IF(B13="","",'計算用(別紙2-2)概要'!$A$2)</f>
        <v/>
      </c>
      <c r="B13" s="255" t="str">
        <f>IFERROR(VLOOKUP('【申請】別紙2-2'!F52,マスタシート!$N$2:$Q$29,2,0),"")</f>
        <v/>
      </c>
      <c r="C13" s="408" t="str">
        <f>IFERROR(VLOOKUP('【申請】別紙2-2'!F52,マスタシート!$N$2:$Q$29,3,0),"")</f>
        <v/>
      </c>
      <c r="D13" s="409" t="str">
        <f>IFERROR(VLOOKUP('【申請】別紙2-2'!F52,マスタシート!$N$2:$Q$29,4,0),"")</f>
        <v/>
      </c>
      <c r="E13" s="243" t="str">
        <f t="shared" si="0"/>
        <v>0</v>
      </c>
      <c r="F13" s="253" t="str">
        <f>'【申請】別紙2-2'!$AD52</f>
        <v/>
      </c>
      <c r="G13" s="253" t="str">
        <f>'【申請】別紙2-2'!$Z52</f>
        <v/>
      </c>
      <c r="H13" s="265"/>
      <c r="I13" s="133"/>
      <c r="K13" s="133" t="str">
        <f>IF(A13="","",'計算用(別紙2-2)概要'!$R$2)</f>
        <v/>
      </c>
    </row>
    <row r="14" spans="1:11" ht="14.25" x14ac:dyDescent="0.15">
      <c r="A14" s="514" t="str">
        <f>IF(B14="","",'計算用(別紙2-2)概要'!$A$2)</f>
        <v/>
      </c>
      <c r="B14" s="255" t="str">
        <f>IFERROR(VLOOKUP('【申請】別紙2-2'!F53,マスタシート!$N$2:$Q$29,2,0),"")</f>
        <v/>
      </c>
      <c r="C14" s="408" t="str">
        <f>IFERROR(VLOOKUP('【申請】別紙2-2'!F53,マスタシート!$N$2:$Q$29,3,0),"")</f>
        <v/>
      </c>
      <c r="D14" s="409" t="str">
        <f>IFERROR(VLOOKUP('【申請】別紙2-2'!F53,マスタシート!$N$2:$Q$29,4,0),"")</f>
        <v/>
      </c>
      <c r="E14" s="243" t="str">
        <f t="shared" si="0"/>
        <v>0</v>
      </c>
      <c r="F14" s="253" t="str">
        <f>'【申請】別紙2-2'!$AD53</f>
        <v/>
      </c>
      <c r="G14" s="253" t="str">
        <f>'【申請】別紙2-2'!$Z53</f>
        <v/>
      </c>
      <c r="H14" s="265"/>
      <c r="I14" s="133"/>
      <c r="K14" s="133" t="str">
        <f>IF(A14="","",'計算用(別紙2-2)概要'!$R$2)</f>
        <v/>
      </c>
    </row>
    <row r="15" spans="1:11" ht="14.25" x14ac:dyDescent="0.15">
      <c r="A15" s="514" t="str">
        <f>IF(B15="","",'計算用(別紙2-2)概要'!$A$2)</f>
        <v/>
      </c>
      <c r="B15" s="255" t="str">
        <f>IFERROR(VLOOKUP('【申請】別紙2-2'!F54,マスタシート!$N$2:$Q$29,2,0),"")</f>
        <v/>
      </c>
      <c r="C15" s="408" t="str">
        <f>IFERROR(VLOOKUP('【申請】別紙2-2'!F54,マスタシート!$N$2:$Q$29,3,0),"")</f>
        <v/>
      </c>
      <c r="D15" s="409" t="str">
        <f>IFERROR(VLOOKUP('【申請】別紙2-2'!F54,マスタシート!$N$2:$Q$29,4,0),"")</f>
        <v/>
      </c>
      <c r="E15" s="243" t="str">
        <f t="shared" si="0"/>
        <v>0</v>
      </c>
      <c r="F15" s="253" t="str">
        <f>'【申請】別紙2-2'!$AD54</f>
        <v/>
      </c>
      <c r="G15" s="253" t="str">
        <f>'【申請】別紙2-2'!$Z54</f>
        <v/>
      </c>
      <c r="H15" s="265"/>
      <c r="I15" s="133"/>
      <c r="K15" s="133" t="str">
        <f>IF(A15="","",'計算用(別紙2-2)概要'!$R$2)</f>
        <v/>
      </c>
    </row>
    <row r="16" spans="1:11" ht="14.25" x14ac:dyDescent="0.15">
      <c r="A16" s="514" t="str">
        <f>IF(B16="","",'計算用(別紙2-2)概要'!$A$2)</f>
        <v/>
      </c>
      <c r="B16" s="255" t="str">
        <f>IFERROR(VLOOKUP('【申請】別紙2-2'!F55,マスタシート!$N$2:$Q$29,2,0),"")</f>
        <v/>
      </c>
      <c r="C16" s="408" t="str">
        <f>IFERROR(VLOOKUP('【申請】別紙2-2'!F55,マスタシート!$N$2:$Q$29,3,0),"")</f>
        <v/>
      </c>
      <c r="D16" s="409" t="str">
        <f>IFERROR(VLOOKUP('【申請】別紙2-2'!F55,マスタシート!$N$2:$Q$29,4,0),"")</f>
        <v/>
      </c>
      <c r="E16" s="243" t="str">
        <f t="shared" si="0"/>
        <v>0</v>
      </c>
      <c r="F16" s="253" t="str">
        <f>'【申請】別紙2-2'!$AD55</f>
        <v/>
      </c>
      <c r="G16" s="253" t="str">
        <f>'【申請】別紙2-2'!$Z55</f>
        <v/>
      </c>
      <c r="H16" s="265"/>
      <c r="I16" s="133"/>
      <c r="K16" s="133" t="str">
        <f>IF(A16="","",'計算用(別紙2-2)概要'!$R$2)</f>
        <v/>
      </c>
    </row>
    <row r="17" spans="1:11" ht="14.25" x14ac:dyDescent="0.15">
      <c r="A17" s="514" t="str">
        <f>IF(B17="","",'計算用(別紙2-2)概要'!$A$2)</f>
        <v/>
      </c>
      <c r="B17" s="255" t="str">
        <f>IFERROR(VLOOKUP('【申請】別紙2-2'!F56,マスタシート!$N$2:$Q$29,2,0),"")</f>
        <v/>
      </c>
      <c r="C17" s="408" t="str">
        <f>IFERROR(VLOOKUP('【申請】別紙2-2'!F56,マスタシート!$N$2:$Q$29,3,0),"")</f>
        <v/>
      </c>
      <c r="D17" s="409" t="str">
        <f>IFERROR(VLOOKUP('【申請】別紙2-2'!F56,マスタシート!$N$2:$Q$29,4,0),"")</f>
        <v/>
      </c>
      <c r="E17" s="243" t="str">
        <f t="shared" si="0"/>
        <v>0</v>
      </c>
      <c r="F17" s="253" t="str">
        <f>'【申請】別紙2-2'!$AD56</f>
        <v/>
      </c>
      <c r="G17" s="253" t="str">
        <f>'【申請】別紙2-2'!$Z56</f>
        <v/>
      </c>
      <c r="H17" s="265"/>
      <c r="I17" s="133"/>
      <c r="K17" s="133" t="str">
        <f>IF(A17="","",'計算用(別紙2-2)概要'!$R$2)</f>
        <v/>
      </c>
    </row>
    <row r="18" spans="1:11" ht="14.25" x14ac:dyDescent="0.15">
      <c r="A18" s="514" t="str">
        <f>IF(B18="","",'計算用(別紙2-2)概要'!$A$2)</f>
        <v/>
      </c>
      <c r="B18" s="255" t="str">
        <f>IFERROR(VLOOKUP('【申請】別紙2-2'!F57,マスタシート!$N$2:$Q$29,2,0),"")</f>
        <v/>
      </c>
      <c r="C18" s="408" t="str">
        <f>IFERROR(VLOOKUP('【申請】別紙2-2'!F57,マスタシート!$N$2:$Q$29,3,0),"")</f>
        <v/>
      </c>
      <c r="D18" s="409" t="str">
        <f>IFERROR(VLOOKUP('【申請】別紙2-2'!F57,マスタシート!$N$2:$Q$29,4,0),"")</f>
        <v/>
      </c>
      <c r="E18" s="243" t="str">
        <f t="shared" si="0"/>
        <v>0</v>
      </c>
      <c r="F18" s="253" t="str">
        <f>'【申請】別紙2-2'!$AD57</f>
        <v/>
      </c>
      <c r="G18" s="253" t="str">
        <f>'【申請】別紙2-2'!$Z57</f>
        <v/>
      </c>
      <c r="H18" s="265"/>
      <c r="I18" s="133"/>
      <c r="K18" s="133" t="str">
        <f>IF(A18="","",'計算用(別紙2-2)概要'!$R$2)</f>
        <v/>
      </c>
    </row>
    <row r="19" spans="1:11" ht="14.25" x14ac:dyDescent="0.15">
      <c r="A19" s="514" t="str">
        <f>IF(B19="","",'計算用(別紙2-2)概要'!$A$2)</f>
        <v/>
      </c>
      <c r="B19" s="255" t="str">
        <f>IFERROR(VLOOKUP('【申請】別紙2-2'!F58,マスタシート!$N$2:$Q$29,2,0),"")</f>
        <v/>
      </c>
      <c r="C19" s="408" t="str">
        <f>IFERROR(VLOOKUP('【申請】別紙2-2'!F58,マスタシート!$N$2:$Q$29,3,0),"")</f>
        <v/>
      </c>
      <c r="D19" s="409" t="str">
        <f>IFERROR(VLOOKUP('【申請】別紙2-2'!F58,マスタシート!$N$2:$Q$29,4,0),"")</f>
        <v/>
      </c>
      <c r="E19" s="243" t="str">
        <f t="shared" si="0"/>
        <v>0</v>
      </c>
      <c r="F19" s="253" t="str">
        <f>'【申請】別紙2-2'!$AD58</f>
        <v/>
      </c>
      <c r="G19" s="253" t="str">
        <f>'【申請】別紙2-2'!$Z58</f>
        <v/>
      </c>
      <c r="H19" s="265"/>
      <c r="I19" s="133"/>
      <c r="K19" s="133" t="str">
        <f>IF(A19="","",'計算用(別紙2-2)概要'!$R$2)</f>
        <v/>
      </c>
    </row>
    <row r="20" spans="1:11" ht="14.25" x14ac:dyDescent="0.15">
      <c r="A20" s="514" t="str">
        <f>IF(B20="","",'計算用(別紙2-2)概要'!$A$2)</f>
        <v/>
      </c>
      <c r="B20" s="255" t="str">
        <f>IFERROR(VLOOKUP('【申請】別紙2-2'!F59,マスタシート!$N$2:$Q$29,2,0),"")</f>
        <v/>
      </c>
      <c r="C20" s="408" t="str">
        <f>IFERROR(VLOOKUP('【申請】別紙2-2'!F59,マスタシート!$N$2:$Q$29,3,0),"")</f>
        <v/>
      </c>
      <c r="D20" s="409" t="str">
        <f>IFERROR(VLOOKUP('【申請】別紙2-2'!F59,マスタシート!$N$2:$Q$29,4,0),"")</f>
        <v/>
      </c>
      <c r="E20" s="243" t="str">
        <f t="shared" si="0"/>
        <v>0</v>
      </c>
      <c r="F20" s="253" t="str">
        <f>'【申請】別紙2-2'!$AD59</f>
        <v/>
      </c>
      <c r="G20" s="253" t="str">
        <f>'【申請】別紙2-2'!$Z59</f>
        <v/>
      </c>
      <c r="H20" s="265"/>
      <c r="I20" s="133"/>
      <c r="K20" s="133" t="str">
        <f>IF(A20="","",'計算用(別紙2-2)概要'!$R$2)</f>
        <v/>
      </c>
    </row>
    <row r="21" spans="1:11" ht="14.25" x14ac:dyDescent="0.15">
      <c r="A21" s="514" t="str">
        <f>IF(B21="","",'計算用(別紙2-2)概要'!$A$2)</f>
        <v/>
      </c>
      <c r="B21" s="255" t="str">
        <f>IFERROR(VLOOKUP('【申請】別紙2-2'!F60,マスタシート!$N$2:$Q$29,2,0),"")</f>
        <v/>
      </c>
      <c r="C21" s="408" t="str">
        <f>IFERROR(VLOOKUP('【申請】別紙2-2'!F60,マスタシート!$N$2:$Q$29,3,0),"")</f>
        <v/>
      </c>
      <c r="D21" s="409" t="str">
        <f>IFERROR(VLOOKUP('【申請】別紙2-2'!F60,マスタシート!$N$2:$Q$29,4,0),"")</f>
        <v/>
      </c>
      <c r="E21" s="243" t="str">
        <f t="shared" si="0"/>
        <v>0</v>
      </c>
      <c r="F21" s="253" t="str">
        <f>'【申請】別紙2-2'!$AD60</f>
        <v/>
      </c>
      <c r="G21" s="253" t="str">
        <f>'【申請】別紙2-2'!$Z60</f>
        <v/>
      </c>
      <c r="H21" s="265"/>
      <c r="I21" s="133"/>
      <c r="K21" s="133" t="str">
        <f>IF(A21="","",'計算用(別紙2-2)概要'!$R$2)</f>
        <v/>
      </c>
    </row>
    <row r="22" spans="1:11" ht="14.25" x14ac:dyDescent="0.15">
      <c r="A22" s="514" t="str">
        <f>IF(B22="","",'計算用(別紙2-2)概要'!$A$2)</f>
        <v/>
      </c>
      <c r="B22" s="255" t="str">
        <f>IFERROR(VLOOKUP('【申請】別紙2-2'!F61,マスタシート!$N$2:$Q$29,2,0),"")</f>
        <v/>
      </c>
      <c r="C22" s="408" t="str">
        <f>IFERROR(VLOOKUP('【申請】別紙2-2'!F61,マスタシート!$N$2:$Q$29,3,0),"")</f>
        <v/>
      </c>
      <c r="D22" s="409" t="str">
        <f>IFERROR(VLOOKUP('【申請】別紙2-2'!F61,マスタシート!$N$2:$Q$29,4,0),"")</f>
        <v/>
      </c>
      <c r="E22" s="243" t="str">
        <f t="shared" si="0"/>
        <v>0</v>
      </c>
      <c r="F22" s="253" t="str">
        <f>'【申請】別紙2-2'!$AD61</f>
        <v/>
      </c>
      <c r="G22" s="253" t="str">
        <f>'【申請】別紙2-2'!$Z61</f>
        <v/>
      </c>
      <c r="H22" s="265"/>
      <c r="I22" s="133"/>
      <c r="K22" s="133" t="str">
        <f>IF(A22="","",'計算用(別紙2-2)概要'!$R$2)</f>
        <v/>
      </c>
    </row>
    <row r="23" spans="1:11" ht="14.25" x14ac:dyDescent="0.15">
      <c r="A23" s="514" t="str">
        <f>IF(B23="","",'計算用(別紙2-2)概要'!$A$2)</f>
        <v/>
      </c>
      <c r="B23" s="255" t="str">
        <f>IFERROR(VLOOKUP('【申請】別紙2-2'!F62,マスタシート!$N$2:$Q$29,2,0),"")</f>
        <v/>
      </c>
      <c r="C23" s="408" t="str">
        <f>IFERROR(VLOOKUP('【申請】別紙2-2'!F62,マスタシート!$N$2:$Q$29,3,0),"")</f>
        <v/>
      </c>
      <c r="D23" s="409" t="str">
        <f>IFERROR(VLOOKUP('【申請】別紙2-2'!F62,マスタシート!$N$2:$Q$29,4,0),"")</f>
        <v/>
      </c>
      <c r="E23" s="243" t="str">
        <f t="shared" si="0"/>
        <v>0</v>
      </c>
      <c r="F23" s="253" t="str">
        <f>'【申請】別紙2-2'!$AD62</f>
        <v/>
      </c>
      <c r="G23" s="253" t="str">
        <f>'【申請】別紙2-2'!$Z62</f>
        <v/>
      </c>
      <c r="H23" s="265"/>
      <c r="I23" s="133"/>
      <c r="K23" s="133" t="str">
        <f>IF(A23="","",'計算用(別紙2-2)概要'!$R$2)</f>
        <v/>
      </c>
    </row>
    <row r="24" spans="1:11" ht="14.25" x14ac:dyDescent="0.15">
      <c r="A24" s="514" t="str">
        <f>IF(B24="","",'計算用(別紙2-2)概要'!$A$2)</f>
        <v/>
      </c>
      <c r="B24" s="255" t="str">
        <f>IFERROR(VLOOKUP('【申請】別紙2-2'!F63,マスタシート!$N$2:$Q$29,2,0),"")</f>
        <v/>
      </c>
      <c r="C24" s="408" t="str">
        <f>IFERROR(VLOOKUP('【申請】別紙2-2'!F63,マスタシート!$N$2:$Q$29,3,0),"")</f>
        <v/>
      </c>
      <c r="D24" s="409" t="str">
        <f>IFERROR(VLOOKUP('【申請】別紙2-2'!F63,マスタシート!$N$2:$Q$29,4,0),"")</f>
        <v/>
      </c>
      <c r="E24" s="243" t="str">
        <f t="shared" si="0"/>
        <v>0</v>
      </c>
      <c r="F24" s="253" t="str">
        <f>'【申請】別紙2-2'!$AD63</f>
        <v/>
      </c>
      <c r="G24" s="253" t="str">
        <f>'【申請】別紙2-2'!$Z63</f>
        <v/>
      </c>
      <c r="H24" s="265"/>
      <c r="I24" s="133"/>
      <c r="K24" s="133" t="str">
        <f>IF(A24="","",'計算用(別紙2-2)概要'!$R$2)</f>
        <v/>
      </c>
    </row>
    <row r="25" spans="1:11" ht="14.25" x14ac:dyDescent="0.15">
      <c r="A25" s="514" t="str">
        <f>IF(B25="","",'計算用(別紙2-2)概要'!$A$2)</f>
        <v/>
      </c>
      <c r="B25" s="255" t="str">
        <f>IFERROR(VLOOKUP('【申請】別紙2-2'!F64,マスタシート!$N$2:$Q$29,2,0),"")</f>
        <v/>
      </c>
      <c r="C25" s="408" t="str">
        <f>IFERROR(VLOOKUP('【申請】別紙2-2'!F64,マスタシート!$N$2:$Q$29,3,0),"")</f>
        <v/>
      </c>
      <c r="D25" s="409" t="str">
        <f>IFERROR(VLOOKUP('【申請】別紙2-2'!F64,マスタシート!$N$2:$Q$29,4,0),"")</f>
        <v/>
      </c>
      <c r="E25" s="243" t="str">
        <f t="shared" si="0"/>
        <v>0</v>
      </c>
      <c r="F25" s="253" t="str">
        <f>'【申請】別紙2-2'!$AD64</f>
        <v/>
      </c>
      <c r="G25" s="253" t="str">
        <f>'【申請】別紙2-2'!$Z64</f>
        <v/>
      </c>
      <c r="H25" s="265"/>
      <c r="I25" s="133"/>
      <c r="K25" s="133" t="str">
        <f>IF(A25="","",'計算用(別紙2-2)概要'!$R$2)</f>
        <v/>
      </c>
    </row>
    <row r="26" spans="1:11" ht="14.25" x14ac:dyDescent="0.15">
      <c r="A26" s="514" t="str">
        <f>IF(B26="","",'計算用(別紙2-2)概要'!$A$2)</f>
        <v/>
      </c>
      <c r="B26" s="255" t="str">
        <f>IFERROR(VLOOKUP('【申請】別紙2-2'!F65,マスタシート!$N$2:$Q$29,2,0),"")</f>
        <v/>
      </c>
      <c r="C26" s="408" t="str">
        <f>IFERROR(VLOOKUP('【申請】別紙2-2'!F65,マスタシート!$N$2:$Q$29,3,0),"")</f>
        <v/>
      </c>
      <c r="D26" s="409" t="str">
        <f>IFERROR(VLOOKUP('【申請】別紙2-2'!F65,マスタシート!$N$2:$Q$29,4,0),"")</f>
        <v/>
      </c>
      <c r="E26" s="243" t="str">
        <f t="shared" si="0"/>
        <v>0</v>
      </c>
      <c r="F26" s="253" t="str">
        <f>'【申請】別紙2-2'!$AD65</f>
        <v/>
      </c>
      <c r="G26" s="253" t="str">
        <f>'【申請】別紙2-2'!$Z65</f>
        <v/>
      </c>
      <c r="H26" s="265"/>
      <c r="I26" s="133"/>
      <c r="K26" s="133" t="str">
        <f>IF(A26="","",'計算用(別紙2-2)概要'!$R$2)</f>
        <v/>
      </c>
    </row>
    <row r="27" spans="1:11" ht="14.25" x14ac:dyDescent="0.15">
      <c r="A27" s="514" t="str">
        <f>IF(B27="","",'計算用(別紙2-2)概要'!$A$2)</f>
        <v/>
      </c>
      <c r="B27" s="255" t="str">
        <f>IFERROR(VLOOKUP('【申請】別紙2-2'!F66,マスタシート!$N$2:$Q$29,2,0),"")</f>
        <v/>
      </c>
      <c r="C27" s="408" t="str">
        <f>IFERROR(VLOOKUP('【申請】別紙2-2'!F66,マスタシート!$N$2:$Q$29,3,0),"")</f>
        <v/>
      </c>
      <c r="D27" s="409" t="str">
        <f>IFERROR(VLOOKUP('【申請】別紙2-2'!F66,マスタシート!$N$2:$Q$29,4,0),"")</f>
        <v/>
      </c>
      <c r="E27" s="243" t="str">
        <f t="shared" si="0"/>
        <v>0</v>
      </c>
      <c r="F27" s="253" t="str">
        <f>'【申請】別紙2-2'!$AD66</f>
        <v/>
      </c>
      <c r="G27" s="253" t="str">
        <f>'【申請】別紙2-2'!$Z66</f>
        <v/>
      </c>
      <c r="H27" s="265"/>
      <c r="I27" s="133"/>
      <c r="K27" s="133" t="str">
        <f>IF(A27="","",'計算用(別紙2-2)概要'!$R$2)</f>
        <v/>
      </c>
    </row>
    <row r="28" spans="1:11" ht="14.25" x14ac:dyDescent="0.15">
      <c r="A28" s="514" t="str">
        <f>IF(B28="","",'計算用(別紙2-2)概要'!$A$2)</f>
        <v/>
      </c>
      <c r="B28" s="255" t="str">
        <f>IFERROR(VLOOKUP('【申請】別紙2-2'!F67,マスタシート!$N$2:$Q$29,2,0),"")</f>
        <v/>
      </c>
      <c r="C28" s="408" t="str">
        <f>IFERROR(VLOOKUP('【申請】別紙2-2'!F67,マスタシート!$N$2:$Q$29,3,0),"")</f>
        <v/>
      </c>
      <c r="D28" s="409" t="str">
        <f>IFERROR(VLOOKUP('【申請】別紙2-2'!F67,マスタシート!$N$2:$Q$29,4,0),"")</f>
        <v/>
      </c>
      <c r="E28" s="243" t="str">
        <f t="shared" si="0"/>
        <v>0</v>
      </c>
      <c r="F28" s="253" t="str">
        <f>'【申請】別紙2-2'!$AD67</f>
        <v/>
      </c>
      <c r="G28" s="253" t="str">
        <f>'【申請】別紙2-2'!$Z67</f>
        <v/>
      </c>
      <c r="H28" s="266"/>
      <c r="I28" s="133"/>
      <c r="K28" s="133" t="str">
        <f>IF(A28="","",'計算用(別紙2-2)概要'!$R$2)</f>
        <v/>
      </c>
    </row>
  </sheetData>
  <autoFilter ref="A1:I1" xr:uid="{00000000-0009-0000-0000-000002000000}"/>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59999389629810485"/>
  </sheetPr>
  <dimension ref="A1:M15"/>
  <sheetViews>
    <sheetView workbookViewId="0">
      <pane xSplit="6" ySplit="1" topLeftCell="G2" activePane="bottomRight" state="frozen"/>
      <selection activeCell="Q1" sqref="Q1"/>
      <selection pane="topRight" activeCell="Q1" sqref="Q1"/>
      <selection pane="bottomLeft" activeCell="Q1" sqref="Q1"/>
      <selection pane="bottomRight" activeCell="Q1" sqref="Q1"/>
    </sheetView>
  </sheetViews>
  <sheetFormatPr defaultColWidth="33.5" defaultRowHeight="13.5" x14ac:dyDescent="0.15"/>
  <cols>
    <col min="1" max="1" width="21" style="510" customWidth="1"/>
    <col min="2" max="2" width="13.5" style="133" customWidth="1"/>
    <col min="3" max="3" width="20.375" style="133" customWidth="1"/>
    <col min="4" max="4" width="15.25" style="133" customWidth="1"/>
    <col min="5" max="5" width="12.875" style="133" customWidth="1"/>
    <col min="6" max="6" width="14.125" style="133" customWidth="1"/>
    <col min="7" max="7" width="17.625" style="133" customWidth="1"/>
    <col min="8" max="8" width="15.875" style="133" customWidth="1"/>
    <col min="9" max="9" width="27.875" style="133" customWidth="1"/>
    <col min="10" max="10" width="11.625" style="133" customWidth="1"/>
    <col min="11" max="11" width="10.375" style="133" customWidth="1"/>
    <col min="12" max="12" width="11.125" style="133" customWidth="1"/>
    <col min="13" max="16384" width="33.5" style="133"/>
  </cols>
  <sheetData>
    <row r="1" spans="1:13" s="109" customFormat="1" ht="27" x14ac:dyDescent="0.15">
      <c r="A1" s="513" t="str">
        <f>'計算用(別紙2-2)概要'!A1</f>
        <v>施設識別番号</v>
      </c>
      <c r="B1" s="399" t="s">
        <v>698</v>
      </c>
      <c r="C1" s="399" t="s">
        <v>699</v>
      </c>
      <c r="D1" s="400" t="s">
        <v>694</v>
      </c>
      <c r="E1" s="401" t="s">
        <v>700</v>
      </c>
      <c r="F1" s="402" t="s">
        <v>701</v>
      </c>
      <c r="G1" s="401" t="s">
        <v>696</v>
      </c>
      <c r="H1" s="403" t="s">
        <v>447</v>
      </c>
      <c r="I1" s="228" t="s">
        <v>705</v>
      </c>
      <c r="J1" s="400" t="s">
        <v>359</v>
      </c>
      <c r="K1" s="400" t="s">
        <v>703</v>
      </c>
      <c r="L1" s="400" t="s">
        <v>704</v>
      </c>
      <c r="M1" s="109" t="s">
        <v>794</v>
      </c>
    </row>
    <row r="2" spans="1:13" ht="14.25" x14ac:dyDescent="0.15">
      <c r="A2" s="514" t="str">
        <f>IF(B2="","",'計算用(別紙2-2)概要'!$A$2)</f>
        <v/>
      </c>
      <c r="B2" s="387" t="str">
        <f>IFERROR(VLOOKUP('【申請】別紙2-2'!$F24,マスタシート!$A:$D,3,0),"")</f>
        <v/>
      </c>
      <c r="C2" s="404" t="str">
        <f>IFERROR(VLOOKUP('【申請】別紙2-2'!$F24,マスタシート!$A:$D,4,0),"")</f>
        <v/>
      </c>
      <c r="D2" s="405" t="str">
        <f>IF(B2="","0","1")</f>
        <v>0</v>
      </c>
      <c r="E2" s="406"/>
      <c r="F2" s="408" t="str">
        <f>IF(B2="","",'計算用(別紙2-2)概要'!$B$2)</f>
        <v/>
      </c>
      <c r="G2" s="243"/>
      <c r="H2" s="253"/>
      <c r="I2" s="253" t="str">
        <f>'【申請】別紙2-2'!$AD24</f>
        <v/>
      </c>
      <c r="M2" s="133" t="str">
        <f>IF(A2="","",'計算用(別紙2-2)概要'!$R$2)</f>
        <v/>
      </c>
    </row>
    <row r="3" spans="1:13" ht="14.25" x14ac:dyDescent="0.15">
      <c r="A3" s="514" t="str">
        <f>IF(B3="","",'計算用(別紙2-2)概要'!$A$2)</f>
        <v/>
      </c>
      <c r="B3" s="387" t="str">
        <f>IFERROR(VLOOKUP('【申請】別紙2-2'!$F25,マスタシート!$A:$D,3,0),"")</f>
        <v/>
      </c>
      <c r="C3" s="404" t="str">
        <f>IFERROR(VLOOKUP('【申請】別紙2-2'!$F25,マスタシート!$A:$D,4,0),"")</f>
        <v/>
      </c>
      <c r="D3" s="405" t="str">
        <f t="shared" ref="D3:D15" si="0">IF(B3="","0","1")</f>
        <v>0</v>
      </c>
      <c r="E3" s="407"/>
      <c r="F3" s="408" t="str">
        <f>IF(B3="","",'計算用(別紙2-2)概要'!$B$2)</f>
        <v/>
      </c>
      <c r="G3" s="244"/>
      <c r="H3" s="253"/>
      <c r="I3" s="253" t="str">
        <f>'【申請】別紙2-2'!$AD25</f>
        <v/>
      </c>
      <c r="M3" s="133" t="str">
        <f>IF(A3="","",'計算用(別紙2-2)概要'!$R$2)</f>
        <v/>
      </c>
    </row>
    <row r="4" spans="1:13" ht="14.25" x14ac:dyDescent="0.15">
      <c r="A4" s="514" t="str">
        <f>IF(B4="","",'計算用(別紙2-2)概要'!$A$2)</f>
        <v/>
      </c>
      <c r="B4" s="387" t="str">
        <f>IFERROR(VLOOKUP('【申請】別紙2-2'!$F26,マスタシート!$A:$D,3,0),"")</f>
        <v/>
      </c>
      <c r="C4" s="404" t="str">
        <f>IFERROR(VLOOKUP('【申請】別紙2-2'!$F26,マスタシート!$A:$D,4,0),"")</f>
        <v/>
      </c>
      <c r="D4" s="405" t="str">
        <f t="shared" si="0"/>
        <v>0</v>
      </c>
      <c r="E4" s="407"/>
      <c r="F4" s="408" t="str">
        <f>IF(B4="","",'計算用(別紙2-2)概要'!$B$2)</f>
        <v/>
      </c>
      <c r="G4" s="244"/>
      <c r="H4" s="253"/>
      <c r="I4" s="253" t="str">
        <f>'【申請】別紙2-2'!$AD26</f>
        <v/>
      </c>
      <c r="M4" s="133" t="str">
        <f>IF(A4="","",'計算用(別紙2-2)概要'!$R$2)</f>
        <v/>
      </c>
    </row>
    <row r="5" spans="1:13" ht="14.25" x14ac:dyDescent="0.15">
      <c r="A5" s="514" t="str">
        <f>IF(B5="","",'計算用(別紙2-2)概要'!$A$2)</f>
        <v/>
      </c>
      <c r="B5" s="387" t="str">
        <f>IFERROR(VLOOKUP('【申請】別紙2-2'!$F27,マスタシート!$A:$D,3,0),"")</f>
        <v/>
      </c>
      <c r="C5" s="404" t="str">
        <f>IFERROR(VLOOKUP('【申請】別紙2-2'!$F27,マスタシート!$A:$D,4,0),"")</f>
        <v/>
      </c>
      <c r="D5" s="405" t="str">
        <f t="shared" si="0"/>
        <v>0</v>
      </c>
      <c r="E5" s="407"/>
      <c r="F5" s="408" t="str">
        <f>IF(B5="","",'計算用(別紙2-2)概要'!$B$2)</f>
        <v/>
      </c>
      <c r="G5" s="244"/>
      <c r="H5" s="253"/>
      <c r="I5" s="253" t="str">
        <f>'【申請】別紙2-2'!$AD27</f>
        <v/>
      </c>
      <c r="M5" s="133" t="str">
        <f>IF(A5="","",'計算用(別紙2-2)概要'!$R$2)</f>
        <v/>
      </c>
    </row>
    <row r="6" spans="1:13" ht="14.25" x14ac:dyDescent="0.15">
      <c r="A6" s="514" t="str">
        <f>IF(B6="","",'計算用(別紙2-2)概要'!$A$2)</f>
        <v/>
      </c>
      <c r="B6" s="387" t="str">
        <f>IFERROR(VLOOKUP('【申請】別紙2-2'!$F28,マスタシート!$A:$D,3,0),"")</f>
        <v/>
      </c>
      <c r="C6" s="404" t="str">
        <f>IFERROR(VLOOKUP('【申請】別紙2-2'!$F28,マスタシート!$A:$D,4,0),"")</f>
        <v/>
      </c>
      <c r="D6" s="405" t="str">
        <f t="shared" si="0"/>
        <v>0</v>
      </c>
      <c r="E6" s="407"/>
      <c r="F6" s="408" t="str">
        <f>IF(B6="","",'計算用(別紙2-2)概要'!$B$2)</f>
        <v/>
      </c>
      <c r="G6" s="244"/>
      <c r="H6" s="253"/>
      <c r="I6" s="253" t="str">
        <f>'【申請】別紙2-2'!$AD28</f>
        <v/>
      </c>
      <c r="M6" s="133" t="str">
        <f>IF(A6="","",'計算用(別紙2-2)概要'!$R$2)</f>
        <v/>
      </c>
    </row>
    <row r="7" spans="1:13" ht="14.25" x14ac:dyDescent="0.15">
      <c r="A7" s="514" t="str">
        <f>IF(B7="","",'計算用(別紙2-2)概要'!$A$2)</f>
        <v/>
      </c>
      <c r="B7" s="387" t="str">
        <f>IFERROR(VLOOKUP('【申請】別紙2-2'!$F29,マスタシート!$A:$D,3,0),"")</f>
        <v/>
      </c>
      <c r="C7" s="404" t="str">
        <f>IFERROR(VLOOKUP('【申請】別紙2-2'!$F29,マスタシート!$A:$D,4,0),"")</f>
        <v/>
      </c>
      <c r="D7" s="405" t="str">
        <f t="shared" si="0"/>
        <v>0</v>
      </c>
      <c r="E7" s="407"/>
      <c r="F7" s="408" t="str">
        <f>IF(B7="","",'計算用(別紙2-2)概要'!$B$2)</f>
        <v/>
      </c>
      <c r="G7" s="244"/>
      <c r="H7" s="253"/>
      <c r="I7" s="253" t="str">
        <f>'【申請】別紙2-2'!$AD29</f>
        <v/>
      </c>
      <c r="M7" s="133" t="str">
        <f>IF(A7="","",'計算用(別紙2-2)概要'!$R$2)</f>
        <v/>
      </c>
    </row>
    <row r="8" spans="1:13" ht="14.25" x14ac:dyDescent="0.15">
      <c r="A8" s="514" t="str">
        <f>IF(B8="","",'計算用(別紙2-2)概要'!$A$2)</f>
        <v/>
      </c>
      <c r="B8" s="387" t="str">
        <f>IFERROR(VLOOKUP('【申請】別紙2-2'!$F30,マスタシート!$A:$D,3,0),"")</f>
        <v/>
      </c>
      <c r="C8" s="404" t="str">
        <f>IFERROR(VLOOKUP('【申請】別紙2-2'!$F30,マスタシート!$A:$D,4,0),"")</f>
        <v/>
      </c>
      <c r="D8" s="405" t="str">
        <f t="shared" si="0"/>
        <v>0</v>
      </c>
      <c r="E8" s="407"/>
      <c r="F8" s="408" t="str">
        <f>IF(B8="","",'計算用(別紙2-2)概要'!$B$2)</f>
        <v/>
      </c>
      <c r="G8" s="244"/>
      <c r="H8" s="253"/>
      <c r="I8" s="253" t="str">
        <f>'【申請】別紙2-2'!$AD30</f>
        <v/>
      </c>
      <c r="M8" s="133" t="str">
        <f>IF(A8="","",'計算用(別紙2-2)概要'!$R$2)</f>
        <v/>
      </c>
    </row>
    <row r="9" spans="1:13" ht="14.25" x14ac:dyDescent="0.15">
      <c r="A9" s="514" t="str">
        <f>IF(B9="","",'計算用(別紙2-2)概要'!$A$2)</f>
        <v/>
      </c>
      <c r="B9" s="387" t="str">
        <f>IFERROR(VLOOKUP('【申請】別紙2-2'!$F31,マスタシート!$A:$D,3,0),"")</f>
        <v/>
      </c>
      <c r="C9" s="404" t="str">
        <f>IFERROR(VLOOKUP('【申請】別紙2-2'!$F31,マスタシート!$A:$D,4,0),"")</f>
        <v/>
      </c>
      <c r="D9" s="405" t="str">
        <f t="shared" si="0"/>
        <v>0</v>
      </c>
      <c r="E9" s="407"/>
      <c r="F9" s="408" t="str">
        <f>IF(B9="","",'計算用(別紙2-2)概要'!$B$2)</f>
        <v/>
      </c>
      <c r="G9" s="244"/>
      <c r="H9" s="253"/>
      <c r="I9" s="253" t="str">
        <f>'【申請】別紙2-2'!$AD31</f>
        <v/>
      </c>
      <c r="M9" s="133" t="str">
        <f>IF(A9="","",'計算用(別紙2-2)概要'!$R$2)</f>
        <v/>
      </c>
    </row>
    <row r="10" spans="1:13" ht="14.25" x14ac:dyDescent="0.15">
      <c r="A10" s="514" t="str">
        <f>IF(B10="","",'計算用(別紙2-2)概要'!$A$2)</f>
        <v/>
      </c>
      <c r="B10" s="387" t="str">
        <f>IFERROR(VLOOKUP('【申請】別紙2-2'!$F32,マスタシート!$A:$D,3,0),"")</f>
        <v/>
      </c>
      <c r="C10" s="404" t="str">
        <f>IFERROR(VLOOKUP('【申請】別紙2-2'!$F32,マスタシート!$A:$D,4,0),"")</f>
        <v/>
      </c>
      <c r="D10" s="405" t="str">
        <f t="shared" si="0"/>
        <v>0</v>
      </c>
      <c r="E10" s="407"/>
      <c r="F10" s="408" t="str">
        <f>IF(B10="","",'計算用(別紙2-2)概要'!$B$2)</f>
        <v/>
      </c>
      <c r="G10" s="244"/>
      <c r="H10" s="253"/>
      <c r="I10" s="253" t="str">
        <f>'【申請】別紙2-2'!$AD32</f>
        <v/>
      </c>
      <c r="M10" s="133" t="str">
        <f>IF(A10="","",'計算用(別紙2-2)概要'!$R$2)</f>
        <v/>
      </c>
    </row>
    <row r="11" spans="1:13" ht="14.25" x14ac:dyDescent="0.15">
      <c r="A11" s="514" t="str">
        <f>IF(B11="","",'計算用(別紙2-2)概要'!$A$2)</f>
        <v/>
      </c>
      <c r="B11" s="387" t="str">
        <f>IFERROR(VLOOKUP('【申請】別紙2-2'!$F33,マスタシート!$A:$D,3,0),"")</f>
        <v/>
      </c>
      <c r="C11" s="404" t="str">
        <f>IFERROR(VLOOKUP('【申請】別紙2-2'!$F33,マスタシート!$A:$D,4,0),"")</f>
        <v/>
      </c>
      <c r="D11" s="405" t="str">
        <f t="shared" si="0"/>
        <v>0</v>
      </c>
      <c r="E11" s="407"/>
      <c r="F11" s="408" t="str">
        <f>IF(B11="","",'計算用(別紙2-2)概要'!$B$2)</f>
        <v/>
      </c>
      <c r="G11" s="244"/>
      <c r="H11" s="253"/>
      <c r="I11" s="253" t="str">
        <f>'【申請】別紙2-2'!$AD33</f>
        <v/>
      </c>
      <c r="M11" s="133" t="str">
        <f>IF(A11="","",'計算用(別紙2-2)概要'!$R$2)</f>
        <v/>
      </c>
    </row>
    <row r="12" spans="1:13" ht="14.25" x14ac:dyDescent="0.15">
      <c r="A12" s="514" t="str">
        <f>IF(B12="","",'計算用(別紙2-2)概要'!$A$2)</f>
        <v/>
      </c>
      <c r="B12" s="387" t="str">
        <f>IFERROR(VLOOKUP('【申請】別紙2-2'!$F34,マスタシート!$A:$D,3,0),"")</f>
        <v/>
      </c>
      <c r="C12" s="404" t="str">
        <f>IFERROR(VLOOKUP('【申請】別紙2-2'!$F34,マスタシート!$A:$D,4,0),"")</f>
        <v/>
      </c>
      <c r="D12" s="405" t="str">
        <f t="shared" si="0"/>
        <v>0</v>
      </c>
      <c r="E12" s="407"/>
      <c r="F12" s="408" t="str">
        <f>IF(B12="","",'計算用(別紙2-2)概要'!$B$2)</f>
        <v/>
      </c>
      <c r="G12" s="244"/>
      <c r="H12" s="253"/>
      <c r="I12" s="253" t="str">
        <f>'【申請】別紙2-2'!$AD34</f>
        <v/>
      </c>
      <c r="M12" s="133" t="str">
        <f>IF(A12="","",'計算用(別紙2-2)概要'!$R$2)</f>
        <v/>
      </c>
    </row>
    <row r="13" spans="1:13" ht="14.25" x14ac:dyDescent="0.15">
      <c r="A13" s="514" t="str">
        <f>IF(B13="","",'計算用(別紙2-2)概要'!$A$2)</f>
        <v/>
      </c>
      <c r="B13" s="387" t="str">
        <f>IFERROR(VLOOKUP('【申請】別紙2-2'!$F35,マスタシート!$A:$D,3,0),"")</f>
        <v/>
      </c>
      <c r="C13" s="404" t="str">
        <f>IFERROR(VLOOKUP('【申請】別紙2-2'!$F35,マスタシート!$A:$D,4,0),"")</f>
        <v/>
      </c>
      <c r="D13" s="405" t="str">
        <f t="shared" si="0"/>
        <v>0</v>
      </c>
      <c r="E13" s="407"/>
      <c r="F13" s="408" t="str">
        <f>IF(B13="","",'計算用(別紙2-2)概要'!$B$2)</f>
        <v/>
      </c>
      <c r="G13" s="244"/>
      <c r="H13" s="253"/>
      <c r="I13" s="253" t="str">
        <f>'【申請】別紙2-2'!$AD35</f>
        <v/>
      </c>
      <c r="M13" s="133" t="str">
        <f>IF(A13="","",'計算用(別紙2-2)概要'!$R$2)</f>
        <v/>
      </c>
    </row>
    <row r="14" spans="1:13" ht="14.25" x14ac:dyDescent="0.15">
      <c r="A14" s="514" t="str">
        <f>IF(B14="","",'計算用(別紙2-2)概要'!$A$2)</f>
        <v/>
      </c>
      <c r="B14" s="387" t="str">
        <f>IFERROR(VLOOKUP('【申請】別紙2-2'!$F36,マスタシート!$A:$D,3,0),"")</f>
        <v/>
      </c>
      <c r="C14" s="404" t="str">
        <f>IFERROR(VLOOKUP('【申請】別紙2-2'!$F36,マスタシート!$A:$D,4,0),"")</f>
        <v/>
      </c>
      <c r="D14" s="405" t="str">
        <f t="shared" si="0"/>
        <v>0</v>
      </c>
      <c r="E14" s="407"/>
      <c r="F14" s="408" t="str">
        <f>IF(B14="","",'計算用(別紙2-2)概要'!$B$2)</f>
        <v/>
      </c>
      <c r="G14" s="244"/>
      <c r="H14" s="253"/>
      <c r="I14" s="253" t="str">
        <f>'【申請】別紙2-2'!$AD36</f>
        <v/>
      </c>
      <c r="M14" s="133" t="str">
        <f>IF(A14="","",'計算用(別紙2-2)概要'!$R$2)</f>
        <v/>
      </c>
    </row>
    <row r="15" spans="1:13" ht="14.25" x14ac:dyDescent="0.15">
      <c r="A15" s="514" t="str">
        <f>IF(B15="","",'計算用(別紙2-2)概要'!$A$2)</f>
        <v/>
      </c>
      <c r="B15" s="387" t="str">
        <f>IFERROR(VLOOKUP('【申請】別紙2-2'!$F37,マスタシート!$A:$D,3,0),"")</f>
        <v/>
      </c>
      <c r="C15" s="404" t="str">
        <f>IFERROR(VLOOKUP('【申請】別紙2-2'!$F37,マスタシート!$A:$D,4,0),"")</f>
        <v/>
      </c>
      <c r="D15" s="405" t="str">
        <f t="shared" si="0"/>
        <v>0</v>
      </c>
      <c r="E15" s="407"/>
      <c r="F15" s="408" t="str">
        <f>IF(B15="","",'計算用(別紙2-2)概要'!$B$2)</f>
        <v/>
      </c>
      <c r="G15" s="244"/>
      <c r="H15" s="253"/>
      <c r="I15" s="253" t="str">
        <f>'【申請】別紙2-2'!$AD37</f>
        <v/>
      </c>
      <c r="M15" s="133" t="str">
        <f>IF(A15="","",'計算用(別紙2-2)概要'!$R$2)</f>
        <v/>
      </c>
    </row>
  </sheetData>
  <autoFilter ref="A1:H1" xr:uid="{00000000-0009-0000-0000-000003000000}"/>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E21"/>
  <sheetViews>
    <sheetView workbookViewId="0">
      <pane ySplit="1" topLeftCell="A2" activePane="bottomLeft" state="frozen"/>
      <selection activeCell="Q1" sqref="Q1"/>
      <selection pane="bottomLeft" activeCell="Q1" sqref="Q1"/>
    </sheetView>
  </sheetViews>
  <sheetFormatPr defaultColWidth="9" defaultRowHeight="13.5" x14ac:dyDescent="0.15"/>
  <cols>
    <col min="1" max="1" width="13.625" style="133" customWidth="1"/>
    <col min="2" max="2" width="10.5" style="133" bestFit="1" customWidth="1"/>
    <col min="3" max="3" width="35.5" style="133" customWidth="1"/>
    <col min="4" max="4" width="36.75" style="133" customWidth="1"/>
    <col min="5" max="16384" width="9" style="133"/>
  </cols>
  <sheetData>
    <row r="1" spans="1:5" s="109" customFormat="1" ht="86.25" customHeight="1" x14ac:dyDescent="0.15">
      <c r="A1" s="317" t="s">
        <v>773</v>
      </c>
      <c r="B1" s="317" t="s">
        <v>321</v>
      </c>
      <c r="C1" s="109" t="s">
        <v>143</v>
      </c>
      <c r="D1" s="481" t="s">
        <v>766</v>
      </c>
    </row>
    <row r="2" spans="1:5" s="94" customFormat="1" x14ac:dyDescent="0.15">
      <c r="A2" s="259" t="str">
        <f>DBCS(TRIM('【入力】別紙2-2'!$F$10))&amp;" "&amp;DBCS(TRIM('【入力】別紙2-2'!$J$10))</f>
        <v xml:space="preserve"> </v>
      </c>
      <c r="B2" s="259" t="str">
        <f>DBCS(TRIM('【入力】別紙2-2'!$F$11))&amp;" "&amp;DBCS(TRIM('【入力】別紙2-2'!$J$11))</f>
        <v xml:space="preserve"> </v>
      </c>
      <c r="C2" s="259" t="str">
        <f>DBCS(TRIM('【入力】別紙2-2'!E13))</f>
        <v/>
      </c>
      <c r="D2" s="316" t="str">
        <f>IF(E2=1,"認定看護師",IF(E2=2,"在宅領域の看護師",""))</f>
        <v>認定看護師</v>
      </c>
      <c r="E2" s="497">
        <v>1</v>
      </c>
    </row>
    <row r="4" spans="1:5" x14ac:dyDescent="0.15">
      <c r="A4" s="94"/>
    </row>
    <row r="5" spans="1:5" x14ac:dyDescent="0.15">
      <c r="A5" s="94"/>
    </row>
    <row r="6" spans="1:5" x14ac:dyDescent="0.15">
      <c r="A6" s="94"/>
    </row>
    <row r="7" spans="1:5" x14ac:dyDescent="0.15">
      <c r="A7" s="94"/>
    </row>
    <row r="8" spans="1:5" x14ac:dyDescent="0.15">
      <c r="A8" s="94"/>
    </row>
    <row r="9" spans="1:5" x14ac:dyDescent="0.15">
      <c r="A9" s="94"/>
    </row>
    <row r="10" spans="1:5" x14ac:dyDescent="0.15">
      <c r="A10" s="94"/>
    </row>
    <row r="11" spans="1:5" x14ac:dyDescent="0.15">
      <c r="A11" s="94"/>
    </row>
    <row r="12" spans="1:5" x14ac:dyDescent="0.15">
      <c r="A12" s="94"/>
    </row>
    <row r="13" spans="1:5" x14ac:dyDescent="0.15">
      <c r="A13" s="94"/>
    </row>
    <row r="14" spans="1:5" x14ac:dyDescent="0.15">
      <c r="A14" s="94"/>
    </row>
    <row r="15" spans="1:5" x14ac:dyDescent="0.15">
      <c r="A15" s="94"/>
    </row>
    <row r="21" spans="1:3" s="218" customFormat="1" x14ac:dyDescent="0.15">
      <c r="A21" s="217"/>
      <c r="B21" s="217"/>
      <c r="C21" s="217"/>
    </row>
  </sheetData>
  <sheetProtection sheet="1" objects="1" scenarios="1"/>
  <autoFilter ref="A1:D1" xr:uid="{00000000-0009-0000-0000-000004000000}"/>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rgb="FF92D050"/>
  </sheetPr>
  <dimension ref="A1:AN2"/>
  <sheetViews>
    <sheetView workbookViewId="0">
      <pane ySplit="1" topLeftCell="A2" activePane="bottomLeft" state="frozen"/>
      <selection activeCell="O3" sqref="O3"/>
      <selection pane="bottomLeft" activeCell="O3" sqref="O3"/>
    </sheetView>
  </sheetViews>
  <sheetFormatPr defaultColWidth="9" defaultRowHeight="13.5" x14ac:dyDescent="0.15"/>
  <cols>
    <col min="1" max="1" width="26.75" style="134" customWidth="1"/>
    <col min="2" max="6" width="9" style="133"/>
    <col min="7" max="7" width="13.375" style="134" customWidth="1"/>
    <col min="8" max="8" width="14.5" style="133" customWidth="1"/>
    <col min="9" max="9" width="13.875" style="133" customWidth="1"/>
    <col min="10" max="13" width="9" style="133"/>
    <col min="14" max="14" width="6.25" style="133" customWidth="1"/>
    <col min="15" max="16" width="9" style="133"/>
    <col min="17" max="17" width="12.75" style="133" customWidth="1"/>
    <col min="18" max="18" width="11.625" style="510" bestFit="1" customWidth="1"/>
    <col min="19" max="30" width="9" style="133"/>
    <col min="31" max="31" width="14.625" style="133" customWidth="1"/>
    <col min="32" max="16384" width="9" style="133"/>
  </cols>
  <sheetData>
    <row r="1" spans="1:40" s="109" customFormat="1" ht="181.5" customHeight="1" x14ac:dyDescent="0.15">
      <c r="A1" s="321" t="s">
        <v>446</v>
      </c>
      <c r="B1" s="396" t="s">
        <v>693</v>
      </c>
      <c r="C1" s="42" t="s">
        <v>694</v>
      </c>
      <c r="D1" s="319" t="s">
        <v>695</v>
      </c>
      <c r="E1" s="320" t="s">
        <v>496</v>
      </c>
      <c r="F1" s="320" t="s">
        <v>447</v>
      </c>
      <c r="G1" s="322" t="s">
        <v>45</v>
      </c>
      <c r="H1" s="323" t="s">
        <v>497</v>
      </c>
      <c r="I1" s="323" t="s">
        <v>416</v>
      </c>
      <c r="J1" s="324" t="s">
        <v>417</v>
      </c>
      <c r="K1" s="324" t="s">
        <v>418</v>
      </c>
      <c r="L1" s="324" t="s">
        <v>421</v>
      </c>
      <c r="M1" s="324" t="s">
        <v>419</v>
      </c>
      <c r="N1" s="324" t="s">
        <v>423</v>
      </c>
      <c r="O1" s="324" t="s">
        <v>424</v>
      </c>
      <c r="P1" s="325" t="s">
        <v>422</v>
      </c>
      <c r="Q1" s="325" t="s">
        <v>420</v>
      </c>
      <c r="R1" s="515" t="s">
        <v>793</v>
      </c>
      <c r="S1" s="326" t="s">
        <v>425</v>
      </c>
      <c r="T1" s="326" t="s">
        <v>426</v>
      </c>
      <c r="U1" s="326" t="s">
        <v>427</v>
      </c>
      <c r="V1" s="326" t="s">
        <v>428</v>
      </c>
      <c r="W1" s="327" t="s">
        <v>498</v>
      </c>
      <c r="X1" s="327" t="s">
        <v>444</v>
      </c>
      <c r="Y1" s="328" t="s">
        <v>431</v>
      </c>
      <c r="Z1" s="328" t="s">
        <v>432</v>
      </c>
      <c r="AA1" s="328" t="s">
        <v>433</v>
      </c>
      <c r="AB1" s="328" t="s">
        <v>434</v>
      </c>
      <c r="AC1" s="328" t="s">
        <v>475</v>
      </c>
      <c r="AD1" s="327" t="s">
        <v>435</v>
      </c>
      <c r="AE1" s="328" t="s">
        <v>436</v>
      </c>
      <c r="AF1" s="328" t="s">
        <v>437</v>
      </c>
      <c r="AG1" s="328" t="s">
        <v>438</v>
      </c>
      <c r="AH1" s="328" t="s">
        <v>439</v>
      </c>
      <c r="AI1" s="329" t="s">
        <v>440</v>
      </c>
      <c r="AJ1" s="329" t="s">
        <v>441</v>
      </c>
      <c r="AK1" s="329" t="s">
        <v>499</v>
      </c>
      <c r="AL1" s="329" t="s">
        <v>442</v>
      </c>
      <c r="AM1" s="329" t="s">
        <v>443</v>
      </c>
      <c r="AN1" s="330" t="s">
        <v>367</v>
      </c>
    </row>
    <row r="2" spans="1:40" s="94" customFormat="1" x14ac:dyDescent="0.15">
      <c r="A2" s="318" t="str">
        <f>ASC(TRIM('【入力】別紙2-2'!$E$22))&amp;"-"&amp;ASC(TRIM('【入力】別紙2-2'!$G$22))&amp;"-"&amp;ASC(TRIM('【入力】別紙2-2'!$E$26)&amp;TRIM('【入力】別紙2-2'!$G$26)&amp;TRIM('【入力】別紙2-2'!$I$26))</f>
        <v>--</v>
      </c>
      <c r="B2" s="259" t="e">
        <f>VLOOKUP('【入力】別紙2-2'!E9,マスタシート!$T:$U,2,FALSE)</f>
        <v>#N/A</v>
      </c>
      <c r="C2" s="397" t="s">
        <v>697</v>
      </c>
      <c r="D2" s="259"/>
      <c r="E2" s="42"/>
      <c r="F2" s="331"/>
      <c r="G2" s="318">
        <f>'【入力】別紙2-2'!E8</f>
        <v>0</v>
      </c>
      <c r="H2" s="259" t="str">
        <f>TRIM(DBCS(TRIM('【入力】別紙2-2'!$E$17))&amp;" "&amp;DBCS(TRIM('【入力】別紙2-2'!$E$18)))</f>
        <v/>
      </c>
      <c r="I2" s="259" t="str">
        <f>TRIM(DBCS(TRIM('【入力】別紙2-2'!$E$19))&amp;" "&amp;DBCS(TRIM('【入力】別紙2-2'!$E$20)))</f>
        <v/>
      </c>
      <c r="J2" s="259" t="str">
        <f>ASC(TRIM('【入力】別紙2-2'!$E$22))&amp;"-"&amp;ASC(TRIM('【入力】別紙2-2'!$G$22))</f>
        <v>-</v>
      </c>
      <c r="K2" s="259">
        <f>'【入力】別紙2-2'!$E$23</f>
        <v>0</v>
      </c>
      <c r="L2" s="259" t="str">
        <f>DBCS(TRIM('【入力】別紙2-2'!$E$24))</f>
        <v/>
      </c>
      <c r="M2" s="259">
        <f>'【入力】別紙2-2'!$E$25</f>
        <v>0</v>
      </c>
      <c r="N2" s="259" t="str">
        <f>ASC(TRIM('【入力】別紙2-2'!$E$26)&amp;" - "&amp;TRIM('【入力】別紙2-2'!$G$26)&amp;" - "&amp;TRIM('【入力】別紙2-2'!$I$26))</f>
        <v xml:space="preserve"> -  - </v>
      </c>
      <c r="O2" s="259" t="str">
        <f>ASC(TRIM('【入力】別紙2-2'!$E$27)&amp;" - "&amp;TRIM('【入力】別紙2-2'!$G$27)&amp;" - "&amp;TRIM('【入力】別紙2-2'!$I$27))</f>
        <v xml:space="preserve"> -  - </v>
      </c>
      <c r="P2" s="259" t="str">
        <f>TRIM('【入力】別紙2-2'!$F$29)&amp;" "&amp;TRIM('【入力】別紙2-2'!$J$29)</f>
        <v xml:space="preserve"> </v>
      </c>
      <c r="Q2" s="259" t="str">
        <f>TRIM('【入力】別紙2-2'!$F$30)&amp;" "&amp;TRIM('【入力】別紙2-2'!$J$30)</f>
        <v xml:space="preserve"> </v>
      </c>
      <c r="R2" s="516">
        <f>'【入力】別紙2-2'!E21</f>
        <v>0</v>
      </c>
      <c r="S2" s="259" t="str">
        <f>DBCS(TRIM('【入力】別紙2-2'!$F$34))&amp;" "&amp;DBCS(TRIM('【入力】別紙2-2'!$J$34))</f>
        <v xml:space="preserve"> </v>
      </c>
      <c r="T2" s="259" t="str">
        <f>TRIM('【入力】別紙2-2'!$F$35)&amp;" "&amp;TRIM('【入力】別紙2-2'!$J$35)</f>
        <v xml:space="preserve"> </v>
      </c>
      <c r="U2" s="259" t="str">
        <f>TRIM('【入力】別紙2-2'!$E$36)</f>
        <v/>
      </c>
      <c r="V2" s="259" t="str">
        <f>TRIM('【入力】別紙2-2'!$E$37)</f>
        <v/>
      </c>
      <c r="W2" s="259">
        <f>'【入力】別紙2-2'!$E$126</f>
        <v>0</v>
      </c>
      <c r="X2" s="259">
        <f>'【入力】別紙2-2'!$E$128</f>
        <v>0</v>
      </c>
      <c r="Y2" s="259" t="str">
        <f>IF('【入力】別紙2-2'!$H$130="","",'【入力】別紙2-2'!$H$130&amp;IF('【入力】別紙2-2'!J130="","","("&amp;'【入力】別紙2-2'!J130&amp;")"))</f>
        <v/>
      </c>
      <c r="Z2" s="259" t="str">
        <f>IF('【入力】別紙2-2'!$H$131="","",'【入力】別紙2-2'!$H$131&amp;IF('【入力】別紙2-2'!J131="","","("&amp;'【入力】別紙2-2'!J131&amp;")"))</f>
        <v/>
      </c>
      <c r="AA2" s="259" t="str">
        <f>IF('【入力】別紙2-2'!$H$132="","",'【入力】別紙2-2'!$H$132&amp;IF('【入力】別紙2-2'!J132="","","("&amp;'【入力】別紙2-2'!J132&amp;")"))</f>
        <v/>
      </c>
      <c r="AB2" s="259" t="str">
        <f>IF('【入力】別紙2-2'!$H$133="","",'【入力】別紙2-2'!$H$133&amp;IF('【入力】別紙2-2'!J133="","","("&amp;'【入力】別紙2-2'!J133&amp;")"))</f>
        <v/>
      </c>
      <c r="AC2" s="259" t="str">
        <f>IF('【入力】別紙2-2'!$H$134="","",'【入力】別紙2-2'!$H$134)</f>
        <v/>
      </c>
      <c r="AD2" s="259">
        <f>'【入力】別紙2-2'!$E$136</f>
        <v>0</v>
      </c>
      <c r="AE2" s="259" t="str">
        <f>'【入力】別紙2-2'!$E$139&amp;" "&amp;'【入力】別紙2-2'!$F$139</f>
        <v xml:space="preserve"> </v>
      </c>
      <c r="AF2" s="259">
        <f>'【入力】別紙2-2'!$G$139</f>
        <v>0</v>
      </c>
      <c r="AG2" s="259">
        <f>'【入力】別紙2-2'!$I$139</f>
        <v>0</v>
      </c>
      <c r="AH2" s="259" t="str">
        <f>IF('【入力】別紙2-2'!$L$139="","",'【入力】別紙2-2'!$L$139)</f>
        <v/>
      </c>
      <c r="AI2" s="259">
        <f>'【入力】別紙2-2'!$I$140</f>
        <v>0</v>
      </c>
      <c r="AJ2" s="259">
        <f>'【入力】別紙2-2'!I141</f>
        <v>0</v>
      </c>
      <c r="AK2" s="259">
        <f>'【入力】別紙2-2'!I142</f>
        <v>0</v>
      </c>
      <c r="AL2" s="259">
        <f>'【入力】別紙2-2'!I143</f>
        <v>0</v>
      </c>
      <c r="AM2" s="259">
        <f>'【入力】別紙2-2'!I144</f>
        <v>0</v>
      </c>
      <c r="AN2" s="259">
        <f>'【入力】別紙2-2'!I146</f>
        <v>0</v>
      </c>
    </row>
  </sheetData>
  <sheetProtection sheet="1" objects="1" scenarios="1"/>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sheetPr>
  <dimension ref="A1:H17"/>
  <sheetViews>
    <sheetView workbookViewId="0">
      <pane xSplit="2" ySplit="1" topLeftCell="C2" activePane="bottomRight" state="frozen"/>
      <selection activeCell="Q1" sqref="Q1"/>
      <selection pane="topRight" activeCell="Q1" sqref="Q1"/>
      <selection pane="bottomLeft" activeCell="Q1" sqref="Q1"/>
      <selection pane="bottomRight" activeCell="Q1" sqref="Q1"/>
    </sheetView>
  </sheetViews>
  <sheetFormatPr defaultColWidth="9" defaultRowHeight="13.5" x14ac:dyDescent="0.15"/>
  <cols>
    <col min="1" max="2" width="9" style="133"/>
    <col min="3" max="3" width="8.75" style="133" customWidth="1"/>
    <col min="4" max="4" width="38.625" style="133" customWidth="1"/>
    <col min="5" max="16384" width="9" style="133"/>
  </cols>
  <sheetData>
    <row r="1" spans="1:5" s="109" customFormat="1" ht="81" x14ac:dyDescent="0.15">
      <c r="A1" s="109" t="s">
        <v>261</v>
      </c>
      <c r="B1" s="418" t="s">
        <v>715</v>
      </c>
      <c r="C1" s="240" t="s">
        <v>448</v>
      </c>
      <c r="D1" s="228" t="s">
        <v>429</v>
      </c>
      <c r="E1" s="228" t="s">
        <v>430</v>
      </c>
    </row>
    <row r="2" spans="1:5" ht="14.25" x14ac:dyDescent="0.15">
      <c r="A2" s="272" t="str">
        <f>IF('【入力】別紙2-2'!E39="○",COUNTIF('【入力】別紙2-2'!$E$39:$E39,"○"),"")</f>
        <v/>
      </c>
      <c r="B2" s="387" t="s">
        <v>453</v>
      </c>
      <c r="C2" s="252" t="s">
        <v>521</v>
      </c>
      <c r="D2" s="243" t="s">
        <v>4</v>
      </c>
      <c r="E2" s="253" t="str">
        <f>IF(A2="","",'【入力】別紙2-2'!L75)</f>
        <v/>
      </c>
    </row>
    <row r="3" spans="1:5" x14ac:dyDescent="0.15">
      <c r="A3" s="254" t="str">
        <f>IF('【入力】別紙2-2'!E40="○",COUNTIF('【入力】別紙2-2'!$E$39:$E40,"○"),"")</f>
        <v/>
      </c>
      <c r="B3" s="255" t="s">
        <v>453</v>
      </c>
      <c r="C3" s="256" t="s">
        <v>531</v>
      </c>
      <c r="D3" s="244" t="s">
        <v>5</v>
      </c>
      <c r="E3" s="253" t="str">
        <f>IF(A3="","",'【入力】別紙2-2'!L76)</f>
        <v/>
      </c>
    </row>
    <row r="4" spans="1:5" x14ac:dyDescent="0.15">
      <c r="A4" s="254" t="str">
        <f>IF('【入力】別紙2-2'!E41="○",COUNTIF('【入力】別紙2-2'!$E$39:$E41,"○"),"")</f>
        <v/>
      </c>
      <c r="B4" s="255" t="s">
        <v>453</v>
      </c>
      <c r="C4" s="256" t="s">
        <v>537</v>
      </c>
      <c r="D4" s="244" t="s">
        <v>6</v>
      </c>
      <c r="E4" s="253" t="str">
        <f>IF(A4="","",'【入力】別紙2-2'!L77)</f>
        <v/>
      </c>
    </row>
    <row r="5" spans="1:5" x14ac:dyDescent="0.15">
      <c r="A5" s="254" t="str">
        <f>IF('【入力】別紙2-2'!E42="○",COUNTIF('【入力】別紙2-2'!$E$39:$E42,"○"),"")</f>
        <v/>
      </c>
      <c r="B5" s="255" t="s">
        <v>453</v>
      </c>
      <c r="C5" s="256" t="s">
        <v>543</v>
      </c>
      <c r="D5" s="244" t="s">
        <v>7</v>
      </c>
      <c r="E5" s="253" t="str">
        <f>IF(A5="","",'【入力】別紙2-2'!L78)</f>
        <v/>
      </c>
    </row>
    <row r="6" spans="1:5" x14ac:dyDescent="0.15">
      <c r="A6" s="254" t="str">
        <f>IF('【入力】別紙2-2'!E43="○",COUNTIF('【入力】別紙2-2'!$E$39:$E43,"○"),"")</f>
        <v/>
      </c>
      <c r="B6" s="255" t="s">
        <v>453</v>
      </c>
      <c r="C6" s="256" t="s">
        <v>550</v>
      </c>
      <c r="D6" s="244" t="s">
        <v>8</v>
      </c>
      <c r="E6" s="253" t="str">
        <f>IF(A6="","",'【入力】別紙2-2'!L79)</f>
        <v/>
      </c>
    </row>
    <row r="7" spans="1:5" ht="24" x14ac:dyDescent="0.15">
      <c r="A7" s="254" t="str">
        <f>IF('【入力】別紙2-2'!E44="○",COUNTIF('【入力】別紙2-2'!$E$39:$E44,"○"),"")</f>
        <v/>
      </c>
      <c r="B7" s="255" t="s">
        <v>453</v>
      </c>
      <c r="C7" s="256" t="s">
        <v>555</v>
      </c>
      <c r="D7" s="244" t="s">
        <v>9</v>
      </c>
      <c r="E7" s="253" t="str">
        <f>IF(A7="","",'【入力】別紙2-2'!L80)</f>
        <v/>
      </c>
    </row>
    <row r="8" spans="1:5" ht="24" x14ac:dyDescent="0.15">
      <c r="A8" s="254" t="str">
        <f>IF('【入力】別紙2-2'!E45="○",COUNTIF('【入力】別紙2-2'!$E$39:$E45,"○"),"")</f>
        <v/>
      </c>
      <c r="B8" s="255" t="s">
        <v>453</v>
      </c>
      <c r="C8" s="256" t="s">
        <v>561</v>
      </c>
      <c r="D8" s="244" t="s">
        <v>10</v>
      </c>
      <c r="E8" s="253" t="str">
        <f>IF(A8="","",'【入力】別紙2-2'!L81)</f>
        <v/>
      </c>
    </row>
    <row r="9" spans="1:5" x14ac:dyDescent="0.15">
      <c r="A9" s="254" t="str">
        <f>IF('【入力】別紙2-2'!E46="○",COUNTIF('【入力】別紙2-2'!$E$39:$E46,"○"),"")</f>
        <v/>
      </c>
      <c r="B9" s="255" t="s">
        <v>453</v>
      </c>
      <c r="C9" s="256" t="s">
        <v>567</v>
      </c>
      <c r="D9" s="244" t="s">
        <v>489</v>
      </c>
      <c r="E9" s="253" t="str">
        <f>IF(A9="","",'【入力】別紙2-2'!L82)</f>
        <v/>
      </c>
    </row>
    <row r="10" spans="1:5" x14ac:dyDescent="0.15">
      <c r="A10" s="254" t="str">
        <f>IF('【入力】別紙2-2'!E47="○",COUNTIF('【入力】別紙2-2'!$E$39:$E47,"○"),"")</f>
        <v/>
      </c>
      <c r="B10" s="255" t="s">
        <v>453</v>
      </c>
      <c r="C10" s="256" t="s">
        <v>573</v>
      </c>
      <c r="D10" s="244" t="s">
        <v>12</v>
      </c>
      <c r="E10" s="253" t="str">
        <f>IF(A10="","",'【入力】別紙2-2'!L83)</f>
        <v/>
      </c>
    </row>
    <row r="11" spans="1:5" x14ac:dyDescent="0.15">
      <c r="A11" s="254" t="str">
        <f>IF('【入力】別紙2-2'!E48="○",COUNTIF('【入力】別紙2-2'!$E$39:$E48,"○"),"")</f>
        <v/>
      </c>
      <c r="B11" s="255" t="s">
        <v>453</v>
      </c>
      <c r="C11" s="256" t="s">
        <v>580</v>
      </c>
      <c r="D11" s="244" t="s">
        <v>13</v>
      </c>
      <c r="E11" s="253" t="str">
        <f>IF(A11="","",'【入力】別紙2-2'!L84)</f>
        <v/>
      </c>
    </row>
    <row r="12" spans="1:5" x14ac:dyDescent="0.15">
      <c r="A12" s="254" t="str">
        <f>IF('【入力】別紙2-2'!E49="○",COUNTIF('【入力】別紙2-2'!$E$39:$E49,"○"),"")</f>
        <v/>
      </c>
      <c r="B12" s="255" t="s">
        <v>453</v>
      </c>
      <c r="C12" s="256" t="s">
        <v>585</v>
      </c>
      <c r="D12" s="244" t="s">
        <v>14</v>
      </c>
      <c r="E12" s="253" t="str">
        <f>IF(A12="","",'【入力】別紙2-2'!L85)</f>
        <v/>
      </c>
    </row>
    <row r="13" spans="1:5" x14ac:dyDescent="0.15">
      <c r="A13" s="254" t="str">
        <f>IF('【入力】別紙2-2'!E50="○",COUNTIF('【入力】別紙2-2'!$E$39:$E50,"○"),"")</f>
        <v/>
      </c>
      <c r="B13" s="255" t="s">
        <v>453</v>
      </c>
      <c r="C13" s="256" t="s">
        <v>592</v>
      </c>
      <c r="D13" s="244" t="s">
        <v>15</v>
      </c>
      <c r="E13" s="253" t="str">
        <f>IF(A13="","",'【入力】別紙2-2'!L86)</f>
        <v/>
      </c>
    </row>
    <row r="14" spans="1:5" x14ac:dyDescent="0.15">
      <c r="A14" s="254" t="str">
        <f>IF('【入力】別紙2-2'!E51="○",COUNTIF('【入力】別紙2-2'!$E$39:$E51,"○"),"")</f>
        <v/>
      </c>
      <c r="B14" s="255" t="s">
        <v>453</v>
      </c>
      <c r="C14" s="256" t="s">
        <v>599</v>
      </c>
      <c r="D14" s="244" t="s">
        <v>16</v>
      </c>
      <c r="E14" s="253" t="str">
        <f>IF(A14="","",'【入力】別紙2-2'!L87)</f>
        <v/>
      </c>
    </row>
    <row r="15" spans="1:5" x14ac:dyDescent="0.15">
      <c r="A15" s="273" t="str">
        <f>IF('【入力】別紙2-2'!E52="○",COUNTIF('【入力】別紙2-2'!$E$39:$E52,"○"),"")</f>
        <v/>
      </c>
      <c r="B15" s="255" t="s">
        <v>453</v>
      </c>
      <c r="C15" s="256" t="s">
        <v>606</v>
      </c>
      <c r="D15" s="244" t="s">
        <v>17</v>
      </c>
      <c r="E15" s="253" t="str">
        <f>IF(A15="","",'【入力】別紙2-2'!L88)</f>
        <v/>
      </c>
    </row>
    <row r="17" spans="1:8" s="42" customFormat="1" ht="27" x14ac:dyDescent="0.15">
      <c r="A17" s="398" t="s">
        <v>446</v>
      </c>
      <c r="B17" s="402" t="s">
        <v>701</v>
      </c>
      <c r="C17" s="401" t="s">
        <v>696</v>
      </c>
      <c r="D17" s="403" t="s">
        <v>447</v>
      </c>
      <c r="E17" s="399" t="s">
        <v>702</v>
      </c>
      <c r="F17" s="400" t="s">
        <v>359</v>
      </c>
      <c r="G17" s="400" t="s">
        <v>703</v>
      </c>
      <c r="H17" s="400" t="s">
        <v>704</v>
      </c>
    </row>
  </sheetData>
  <sheetProtection sheet="1" objects="1" scenarios="1"/>
  <autoFilter ref="A1:D1" xr:uid="{00000000-0009-0000-0000-000006000000}"/>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92D050"/>
  </sheetPr>
  <dimension ref="A1:H28"/>
  <sheetViews>
    <sheetView workbookViewId="0">
      <pane xSplit="2" ySplit="1" topLeftCell="C2" activePane="bottomRight" state="frozen"/>
      <selection activeCell="Q1" sqref="Q1"/>
      <selection pane="topRight" activeCell="Q1" sqref="Q1"/>
      <selection pane="bottomLeft" activeCell="Q1" sqref="Q1"/>
      <selection pane="bottomRight" activeCell="Q1" sqref="Q1"/>
    </sheetView>
  </sheetViews>
  <sheetFormatPr defaultColWidth="9" defaultRowHeight="13.5" x14ac:dyDescent="0.15"/>
  <cols>
    <col min="1" max="1" width="7.375" style="133" customWidth="1"/>
    <col min="2" max="2" width="9" style="133"/>
    <col min="3" max="3" width="8.375" style="133" customWidth="1"/>
    <col min="4" max="4" width="7.875" style="133" customWidth="1"/>
    <col min="5" max="5" width="38.625" style="248" customWidth="1"/>
    <col min="6" max="7" width="9" style="133"/>
    <col min="8" max="8" width="9" style="229"/>
    <col min="9" max="16384" width="9" style="133"/>
  </cols>
  <sheetData>
    <row r="1" spans="1:8" s="109" customFormat="1" ht="54" x14ac:dyDescent="0.15">
      <c r="A1" s="488" t="s">
        <v>261</v>
      </c>
      <c r="B1" s="242" t="s">
        <v>680</v>
      </c>
      <c r="C1" s="489" t="s">
        <v>681</v>
      </c>
      <c r="D1" s="388" t="s">
        <v>682</v>
      </c>
      <c r="E1" s="490" t="s">
        <v>462</v>
      </c>
      <c r="F1" s="490" t="s">
        <v>500</v>
      </c>
      <c r="G1" s="490" t="s">
        <v>501</v>
      </c>
      <c r="H1" s="491" t="s">
        <v>260</v>
      </c>
    </row>
    <row r="2" spans="1:8" ht="14.25" x14ac:dyDescent="0.15">
      <c r="A2" s="249" t="str">
        <f>IF('【入力】別紙2-2'!E91="○",COUNTIF('【入力】別紙2-2'!$E$91:$E91,"○"),"")</f>
        <v/>
      </c>
      <c r="B2" s="251" t="s">
        <v>453</v>
      </c>
      <c r="C2" s="252" t="s">
        <v>521</v>
      </c>
      <c r="D2" s="389" t="s">
        <v>683</v>
      </c>
      <c r="E2" s="243" t="s">
        <v>33</v>
      </c>
      <c r="F2" s="494" t="str">
        <f>IF($A2="","",IF('【入力】別紙2-2'!N91="","",'【入力】別紙2-2'!N91))</f>
        <v/>
      </c>
      <c r="G2" s="257" t="str">
        <f>IF($A2="","",IF('【入力】別紙2-2'!L91="","",'【入力】別紙2-2'!L91))</f>
        <v/>
      </c>
      <c r="H2" s="264" t="str">
        <f>IF(F2="","-",IF(F2&lt;5,"不足","-"))</f>
        <v>-</v>
      </c>
    </row>
    <row r="3" spans="1:8" ht="14.25" x14ac:dyDescent="0.15">
      <c r="A3" s="254" t="str">
        <f>IF('【入力】別紙2-2'!E92="○",COUNTIF('【入力】別紙2-2'!$E$91:$E92,"○"),"")</f>
        <v/>
      </c>
      <c r="B3" s="255" t="s">
        <v>453</v>
      </c>
      <c r="C3" s="256" t="s">
        <v>521</v>
      </c>
      <c r="D3" s="389" t="s">
        <v>535</v>
      </c>
      <c r="E3" s="244" t="s">
        <v>34</v>
      </c>
      <c r="F3" s="494" t="str">
        <f>IF($A3="","",IF('【入力】別紙2-2'!N92="","",'【入力】別紙2-2'!N92))</f>
        <v/>
      </c>
      <c r="G3" s="257" t="str">
        <f>IF($A3="","",IF('【入力】別紙2-2'!L92="","",'【入力】別紙2-2'!L92))</f>
        <v/>
      </c>
      <c r="H3" s="265" t="str">
        <f t="shared" ref="H3:H28" si="0">IF(F3="","-",IF(F3&lt;5,"不足","-"))</f>
        <v>-</v>
      </c>
    </row>
    <row r="4" spans="1:8" ht="24" x14ac:dyDescent="0.15">
      <c r="A4" s="254" t="str">
        <f>IF('【入力】別紙2-2'!E93="○",COUNTIF('【入力】別紙2-2'!$E$91:$E93,"○"),"")</f>
        <v/>
      </c>
      <c r="B4" s="255" t="s">
        <v>453</v>
      </c>
      <c r="C4" s="256" t="s">
        <v>531</v>
      </c>
      <c r="D4" s="389" t="s">
        <v>541</v>
      </c>
      <c r="E4" s="244" t="s">
        <v>18</v>
      </c>
      <c r="F4" s="494" t="str">
        <f>IF($A4="","",IF('【入力】別紙2-2'!N93="","",'【入力】別紙2-2'!N93))</f>
        <v/>
      </c>
      <c r="G4" s="257" t="str">
        <f>IF($A4="","",IF('【入力】別紙2-2'!L93="","",'【入力】別紙2-2'!L93))</f>
        <v/>
      </c>
      <c r="H4" s="265" t="str">
        <f t="shared" si="0"/>
        <v>-</v>
      </c>
    </row>
    <row r="5" spans="1:8" ht="14.25" x14ac:dyDescent="0.15">
      <c r="A5" s="254" t="str">
        <f>IF('【入力】別紙2-2'!E94="○",COUNTIF('【入力】別紙2-2'!$E$91:$E94,"○"),"")</f>
        <v/>
      </c>
      <c r="B5" s="255" t="s">
        <v>453</v>
      </c>
      <c r="C5" s="256" t="s">
        <v>537</v>
      </c>
      <c r="D5" s="389" t="s">
        <v>548</v>
      </c>
      <c r="E5" s="244" t="s">
        <v>19</v>
      </c>
      <c r="F5" s="494" t="str">
        <f>IF($A5="","",IF('【入力】別紙2-2'!N94="","",'【入力】別紙2-2'!N94))</f>
        <v/>
      </c>
      <c r="G5" s="257" t="str">
        <f>IF($A5="","",IF('【入力】別紙2-2'!L94="","",'【入力】別紙2-2'!L94))</f>
        <v/>
      </c>
      <c r="H5" s="265" t="str">
        <f t="shared" si="0"/>
        <v>-</v>
      </c>
    </row>
    <row r="6" spans="1:8" ht="14.25" x14ac:dyDescent="0.15">
      <c r="A6" s="254" t="str">
        <f>IF('【入力】別紙2-2'!E95="○",COUNTIF('【入力】別紙2-2'!$E$91:$E95,"○"),"")</f>
        <v/>
      </c>
      <c r="B6" s="255" t="s">
        <v>453</v>
      </c>
      <c r="C6" s="256" t="s">
        <v>537</v>
      </c>
      <c r="D6" s="389" t="s">
        <v>553</v>
      </c>
      <c r="E6" s="244" t="s">
        <v>20</v>
      </c>
      <c r="F6" s="494" t="str">
        <f>IF($A6="","",IF('【入力】別紙2-2'!N95="","",'【入力】別紙2-2'!N95))</f>
        <v/>
      </c>
      <c r="G6" s="257" t="str">
        <f>IF($A6="","",IF('【入力】別紙2-2'!L95="","",'【入力】別紙2-2'!L95))</f>
        <v/>
      </c>
      <c r="H6" s="265" t="str">
        <f t="shared" si="0"/>
        <v>-</v>
      </c>
    </row>
    <row r="7" spans="1:8" ht="24" x14ac:dyDescent="0.15">
      <c r="A7" s="254" t="str">
        <f>IF('【入力】別紙2-2'!E96="○",COUNTIF('【入力】別紙2-2'!$E$91:$E96,"○"),"")</f>
        <v/>
      </c>
      <c r="B7" s="255" t="s">
        <v>453</v>
      </c>
      <c r="C7" s="256" t="s">
        <v>537</v>
      </c>
      <c r="D7" s="389" t="s">
        <v>559</v>
      </c>
      <c r="E7" s="244" t="s">
        <v>21</v>
      </c>
      <c r="F7" s="494" t="str">
        <f>IF($A7="","",IF('【入力】別紙2-2'!N96="","",'【入力】別紙2-2'!N96))</f>
        <v/>
      </c>
      <c r="G7" s="257" t="str">
        <f>IF($A7="","",IF('【入力】別紙2-2'!L96="","",'【入力】別紙2-2'!L96))</f>
        <v/>
      </c>
      <c r="H7" s="265" t="str">
        <f t="shared" si="0"/>
        <v>-</v>
      </c>
    </row>
    <row r="8" spans="1:8" ht="14.25" x14ac:dyDescent="0.15">
      <c r="A8" s="254" t="str">
        <f>IF('【入力】別紙2-2'!E97="○",COUNTIF('【入力】別紙2-2'!$E$91:$E97,"○"),"")</f>
        <v/>
      </c>
      <c r="B8" s="255" t="s">
        <v>453</v>
      </c>
      <c r="C8" s="256" t="s">
        <v>537</v>
      </c>
      <c r="D8" s="389" t="s">
        <v>565</v>
      </c>
      <c r="E8" s="244" t="s">
        <v>22</v>
      </c>
      <c r="F8" s="494" t="str">
        <f>IF($A8="","",IF('【入力】別紙2-2'!N97="","",'【入力】別紙2-2'!N97))</f>
        <v/>
      </c>
      <c r="G8" s="257" t="str">
        <f>IF($A8="","",IF('【入力】別紙2-2'!L97="","",'【入力】別紙2-2'!L97))</f>
        <v/>
      </c>
      <c r="H8" s="265" t="str">
        <f t="shared" si="0"/>
        <v>-</v>
      </c>
    </row>
    <row r="9" spans="1:8" ht="14.25" x14ac:dyDescent="0.15">
      <c r="A9" s="254" t="str">
        <f>IF('【入力】別紙2-2'!E98="○",COUNTIF('【入力】別紙2-2'!$E$91:$E98,"○"),"")</f>
        <v/>
      </c>
      <c r="B9" s="255" t="s">
        <v>453</v>
      </c>
      <c r="C9" s="256" t="s">
        <v>543</v>
      </c>
      <c r="D9" s="389" t="s">
        <v>571</v>
      </c>
      <c r="E9" s="244" t="s">
        <v>23</v>
      </c>
      <c r="F9" s="494" t="str">
        <f>IF($A9="","",IF('【入力】別紙2-2'!N98="","",'【入力】別紙2-2'!N98))</f>
        <v/>
      </c>
      <c r="G9" s="257" t="str">
        <f>IF($A9="","",IF('【入力】別紙2-2'!L98="","",'【入力】別紙2-2'!L98))</f>
        <v/>
      </c>
      <c r="H9" s="265" t="str">
        <f t="shared" si="0"/>
        <v>-</v>
      </c>
    </row>
    <row r="10" spans="1:8" ht="24" x14ac:dyDescent="0.15">
      <c r="A10" s="254" t="str">
        <f>IF('【入力】別紙2-2'!E99="○",COUNTIF('【入力】別紙2-2'!$E$91:$E99,"○"),"")</f>
        <v/>
      </c>
      <c r="B10" s="255" t="s">
        <v>453</v>
      </c>
      <c r="C10" s="256" t="s">
        <v>550</v>
      </c>
      <c r="D10" s="389" t="s">
        <v>578</v>
      </c>
      <c r="E10" s="244" t="s">
        <v>24</v>
      </c>
      <c r="F10" s="494" t="str">
        <f>IF($A10="","",IF('【入力】別紙2-2'!N99="","",'【入力】別紙2-2'!N99))</f>
        <v/>
      </c>
      <c r="G10" s="257" t="str">
        <f>IF($A10="","",IF('【入力】別紙2-2'!L99="","",'【入力】別紙2-2'!L99))</f>
        <v/>
      </c>
      <c r="H10" s="265" t="str">
        <f t="shared" si="0"/>
        <v>-</v>
      </c>
    </row>
    <row r="11" spans="1:8" ht="14.25" x14ac:dyDescent="0.15">
      <c r="A11" s="254" t="str">
        <f>IF('【入力】別紙2-2'!E100="○",COUNTIF('【入力】別紙2-2'!$E$91:$E100,"○"),"")</f>
        <v/>
      </c>
      <c r="B11" s="255" t="s">
        <v>453</v>
      </c>
      <c r="C11" s="256" t="s">
        <v>550</v>
      </c>
      <c r="D11" s="389" t="s">
        <v>583</v>
      </c>
      <c r="E11" s="244" t="s">
        <v>25</v>
      </c>
      <c r="F11" s="494" t="str">
        <f>IF($A11="","",IF('【入力】別紙2-2'!N100="","",'【入力】別紙2-2'!N100))</f>
        <v/>
      </c>
      <c r="G11" s="257" t="str">
        <f>IF($A11="","",IF('【入力】別紙2-2'!L100="","",'【入力】別紙2-2'!L100))</f>
        <v/>
      </c>
      <c r="H11" s="265" t="str">
        <f t="shared" si="0"/>
        <v>-</v>
      </c>
    </row>
    <row r="12" spans="1:8" ht="14.25" x14ac:dyDescent="0.15">
      <c r="A12" s="254" t="str">
        <f>IF('【入力】別紙2-2'!E101="○",COUNTIF('【入力】別紙2-2'!$E$91:$E101,"○"),"")</f>
        <v/>
      </c>
      <c r="B12" s="255" t="s">
        <v>453</v>
      </c>
      <c r="C12" s="256" t="s">
        <v>555</v>
      </c>
      <c r="D12" s="389" t="s">
        <v>590</v>
      </c>
      <c r="E12" s="244" t="s">
        <v>26</v>
      </c>
      <c r="F12" s="494" t="str">
        <f>IF($A12="","",IF('【入力】別紙2-2'!N101="","",'【入力】別紙2-2'!N101))</f>
        <v/>
      </c>
      <c r="G12" s="257" t="str">
        <f>IF($A12="","",IF('【入力】別紙2-2'!L101="","",'【入力】別紙2-2'!L101))</f>
        <v/>
      </c>
      <c r="H12" s="265" t="str">
        <f t="shared" si="0"/>
        <v>-</v>
      </c>
    </row>
    <row r="13" spans="1:8" ht="14.25" x14ac:dyDescent="0.15">
      <c r="A13" s="254" t="str">
        <f>IF('【入力】別紙2-2'!E102="○",COUNTIF('【入力】別紙2-2'!$E$91:$E102,"○"),"")</f>
        <v/>
      </c>
      <c r="B13" s="255" t="s">
        <v>453</v>
      </c>
      <c r="C13" s="256" t="s">
        <v>561</v>
      </c>
      <c r="D13" s="389" t="s">
        <v>597</v>
      </c>
      <c r="E13" s="244" t="s">
        <v>27</v>
      </c>
      <c r="F13" s="494" t="str">
        <f>IF($A13="","",IF('【入力】別紙2-2'!N102="","",'【入力】別紙2-2'!N102))</f>
        <v/>
      </c>
      <c r="G13" s="257" t="str">
        <f>IF($A13="","",IF('【入力】別紙2-2'!L102="","",'【入力】別紙2-2'!L102))</f>
        <v/>
      </c>
      <c r="H13" s="265" t="str">
        <f t="shared" si="0"/>
        <v>-</v>
      </c>
    </row>
    <row r="14" spans="1:8" ht="24" x14ac:dyDescent="0.15">
      <c r="A14" s="254" t="str">
        <f>IF('【入力】別紙2-2'!E103="○",COUNTIF('【入力】別紙2-2'!$E$91:$E103,"○"),"")</f>
        <v/>
      </c>
      <c r="B14" s="255" t="s">
        <v>453</v>
      </c>
      <c r="C14" s="256" t="s">
        <v>567</v>
      </c>
      <c r="D14" s="389" t="s">
        <v>604</v>
      </c>
      <c r="E14" s="244" t="s">
        <v>28</v>
      </c>
      <c r="F14" s="494" t="str">
        <f>IF($A14="","",IF('【入力】別紙2-2'!N103="","",'【入力】別紙2-2'!N103))</f>
        <v/>
      </c>
      <c r="G14" s="257" t="str">
        <f>IF($A14="","",IF('【入力】別紙2-2'!L103="","",'【入力】別紙2-2'!L103))</f>
        <v/>
      </c>
      <c r="H14" s="265" t="str">
        <f t="shared" si="0"/>
        <v>-</v>
      </c>
    </row>
    <row r="15" spans="1:8" ht="14.25" x14ac:dyDescent="0.15">
      <c r="A15" s="254" t="str">
        <f>IF('【入力】別紙2-2'!E104="○",COUNTIF('【入力】別紙2-2'!$E$91:$E104,"○"),"")</f>
        <v/>
      </c>
      <c r="B15" s="255" t="s">
        <v>453</v>
      </c>
      <c r="C15" s="256" t="s">
        <v>567</v>
      </c>
      <c r="D15" s="389" t="s">
        <v>611</v>
      </c>
      <c r="E15" s="244" t="s">
        <v>29</v>
      </c>
      <c r="F15" s="494" t="str">
        <f>IF($A15="","",IF('【入力】別紙2-2'!N104="","",'【入力】別紙2-2'!N104))</f>
        <v/>
      </c>
      <c r="G15" s="257" t="str">
        <f>IF($A15="","",IF('【入力】別紙2-2'!L104="","",'【入力】別紙2-2'!L104))</f>
        <v/>
      </c>
      <c r="H15" s="265" t="str">
        <f t="shared" si="0"/>
        <v>-</v>
      </c>
    </row>
    <row r="16" spans="1:8" ht="14.25" x14ac:dyDescent="0.15">
      <c r="A16" s="254" t="str">
        <f>IF('【入力】別紙2-2'!E105="○",COUNTIF('【入力】別紙2-2'!$E$91:$E105,"○"),"")</f>
        <v/>
      </c>
      <c r="B16" s="255" t="s">
        <v>453</v>
      </c>
      <c r="C16" s="256" t="s">
        <v>573</v>
      </c>
      <c r="D16" s="389" t="s">
        <v>616</v>
      </c>
      <c r="E16" s="244" t="s">
        <v>30</v>
      </c>
      <c r="F16" s="494" t="str">
        <f>IF($A16="","",IF('【入力】別紙2-2'!N105="","",'【入力】別紙2-2'!N105))</f>
        <v/>
      </c>
      <c r="G16" s="257" t="str">
        <f>IF($A16="","",IF('【入力】別紙2-2'!L105="","",'【入力】別紙2-2'!L105))</f>
        <v/>
      </c>
      <c r="H16" s="265" t="str">
        <f t="shared" si="0"/>
        <v>-</v>
      </c>
    </row>
    <row r="17" spans="1:8" ht="14.25" x14ac:dyDescent="0.15">
      <c r="A17" s="254" t="str">
        <f>IF('【入力】別紙2-2'!E106="○",COUNTIF('【入力】別紙2-2'!$E$91:$E106,"○"),"")</f>
        <v/>
      </c>
      <c r="B17" s="255" t="s">
        <v>453</v>
      </c>
      <c r="C17" s="256" t="s">
        <v>580</v>
      </c>
      <c r="D17" s="389" t="s">
        <v>621</v>
      </c>
      <c r="E17" s="244" t="s">
        <v>31</v>
      </c>
      <c r="F17" s="494" t="str">
        <f>IF($A17="","",IF('【入力】別紙2-2'!N106="","",'【入力】別紙2-2'!N106))</f>
        <v/>
      </c>
      <c r="G17" s="257" t="str">
        <f>IF($A17="","",IF('【入力】別紙2-2'!L106="","",'【入力】別紙2-2'!L106))</f>
        <v/>
      </c>
      <c r="H17" s="265" t="str">
        <f t="shared" si="0"/>
        <v>-</v>
      </c>
    </row>
    <row r="18" spans="1:8" ht="14.25" x14ac:dyDescent="0.15">
      <c r="A18" s="254" t="str">
        <f>IF('【入力】別紙2-2'!E107="○",COUNTIF('【入力】別紙2-2'!$E$91:$E107,"○"),"")</f>
        <v/>
      </c>
      <c r="B18" s="255" t="s">
        <v>453</v>
      </c>
      <c r="C18" s="256" t="s">
        <v>580</v>
      </c>
      <c r="D18" s="389" t="s">
        <v>624</v>
      </c>
      <c r="E18" s="244" t="s">
        <v>32</v>
      </c>
      <c r="F18" s="494" t="str">
        <f>IF($A18="","",IF('【入力】別紙2-2'!N107="","",'【入力】別紙2-2'!N107))</f>
        <v/>
      </c>
      <c r="G18" s="257" t="str">
        <f>IF($A18="","",IF('【入力】別紙2-2'!L107="","",'【入力】別紙2-2'!L107))</f>
        <v/>
      </c>
      <c r="H18" s="265" t="str">
        <f t="shared" si="0"/>
        <v>-</v>
      </c>
    </row>
    <row r="19" spans="1:8" ht="14.25" x14ac:dyDescent="0.15">
      <c r="A19" s="254" t="str">
        <f>IF('【入力】別紙2-2'!E108="○",COUNTIF('【入力】別紙2-2'!$E$91:$E108,"○"),"")</f>
        <v/>
      </c>
      <c r="B19" s="255" t="s">
        <v>453</v>
      </c>
      <c r="C19" s="256" t="s">
        <v>585</v>
      </c>
      <c r="D19" s="389" t="s">
        <v>629</v>
      </c>
      <c r="E19" s="244" t="s">
        <v>35</v>
      </c>
      <c r="F19" s="494" t="str">
        <f>IF($A19="","",IF('【入力】別紙2-2'!N108="","",'【入力】別紙2-2'!N108))</f>
        <v/>
      </c>
      <c r="G19" s="257" t="str">
        <f>IF($A19="","",IF('【入力】別紙2-2'!L108="","",'【入力】別紙2-2'!L108))</f>
        <v/>
      </c>
      <c r="H19" s="265" t="str">
        <f t="shared" si="0"/>
        <v>-</v>
      </c>
    </row>
    <row r="20" spans="1:8" ht="14.25" x14ac:dyDescent="0.15">
      <c r="A20" s="254" t="str">
        <f>IF('【入力】別紙2-2'!E109="○",COUNTIF('【入力】別紙2-2'!$E$91:$E109,"○"),"")</f>
        <v/>
      </c>
      <c r="B20" s="255" t="s">
        <v>453</v>
      </c>
      <c r="C20" s="256" t="s">
        <v>592</v>
      </c>
      <c r="D20" s="389" t="s">
        <v>633</v>
      </c>
      <c r="E20" s="244" t="s">
        <v>36</v>
      </c>
      <c r="F20" s="494" t="str">
        <f>IF($A20="","",IF('【入力】別紙2-2'!N109="","",'【入力】別紙2-2'!N109))</f>
        <v/>
      </c>
      <c r="G20" s="257" t="str">
        <f>IF($A20="","",IF('【入力】別紙2-2'!L109="","",'【入力】別紙2-2'!L109))</f>
        <v/>
      </c>
      <c r="H20" s="265" t="str">
        <f t="shared" si="0"/>
        <v>-</v>
      </c>
    </row>
    <row r="21" spans="1:8" ht="14.25" x14ac:dyDescent="0.15">
      <c r="A21" s="254" t="str">
        <f>IF('【入力】別紙2-2'!E110="○",COUNTIF('【入力】別紙2-2'!$E$91:$E110,"○"),"")</f>
        <v/>
      </c>
      <c r="B21" s="255" t="s">
        <v>453</v>
      </c>
      <c r="C21" s="256" t="s">
        <v>599</v>
      </c>
      <c r="D21" s="389" t="s">
        <v>637</v>
      </c>
      <c r="E21" s="244" t="s">
        <v>37</v>
      </c>
      <c r="F21" s="494" t="str">
        <f>IF($A21="","",IF('【入力】別紙2-2'!N110="","",'【入力】別紙2-2'!N110))</f>
        <v/>
      </c>
      <c r="G21" s="257" t="str">
        <f>IF($A21="","",IF('【入力】別紙2-2'!L110="","",'【入力】別紙2-2'!L110))</f>
        <v/>
      </c>
      <c r="H21" s="265" t="str">
        <f t="shared" si="0"/>
        <v>-</v>
      </c>
    </row>
    <row r="22" spans="1:8" ht="27" x14ac:dyDescent="0.15">
      <c r="A22" s="254" t="str">
        <f>IF('【入力】別紙2-2'!E111="○",COUNTIF('【入力】別紙2-2'!$E$91:$E111,"○"),"")</f>
        <v/>
      </c>
      <c r="B22" s="255" t="s">
        <v>453</v>
      </c>
      <c r="C22" s="256" t="s">
        <v>599</v>
      </c>
      <c r="D22" s="389" t="s">
        <v>640</v>
      </c>
      <c r="E22" s="258" t="s">
        <v>38</v>
      </c>
      <c r="F22" s="494" t="str">
        <f>IF($A22="","",IF('【入力】別紙2-2'!N111="","",'【入力】別紙2-2'!N111))</f>
        <v/>
      </c>
      <c r="G22" s="257" t="str">
        <f>IF($A22="","",IF('【入力】別紙2-2'!L111="","",'【入力】別紙2-2'!L111))</f>
        <v/>
      </c>
      <c r="H22" s="265" t="str">
        <f t="shared" si="0"/>
        <v>-</v>
      </c>
    </row>
    <row r="23" spans="1:8" ht="14.25" x14ac:dyDescent="0.15">
      <c r="A23" s="254" t="str">
        <f>IF('【入力】別紙2-2'!E112="○",COUNTIF('【入力】別紙2-2'!$E$91:$E112,"○"),"")</f>
        <v/>
      </c>
      <c r="B23" s="255" t="s">
        <v>453</v>
      </c>
      <c r="C23" s="256" t="s">
        <v>599</v>
      </c>
      <c r="D23" s="389" t="s">
        <v>644</v>
      </c>
      <c r="E23" s="258" t="s">
        <v>39</v>
      </c>
      <c r="F23" s="494" t="str">
        <f>IF($A23="","",IF('【入力】別紙2-2'!N112="","",'【入力】別紙2-2'!N112))</f>
        <v/>
      </c>
      <c r="G23" s="257" t="str">
        <f>IF($A23="","",IF('【入力】別紙2-2'!L112="","",'【入力】別紙2-2'!L112))</f>
        <v/>
      </c>
      <c r="H23" s="265" t="str">
        <f t="shared" si="0"/>
        <v>-</v>
      </c>
    </row>
    <row r="24" spans="1:8" ht="27" x14ac:dyDescent="0.15">
      <c r="A24" s="254" t="str">
        <f>IF('【入力】別紙2-2'!E113="○",COUNTIF('【入力】別紙2-2'!$E$91:$E113,"○"),"")</f>
        <v/>
      </c>
      <c r="B24" s="255" t="s">
        <v>453</v>
      </c>
      <c r="C24" s="256" t="s">
        <v>599</v>
      </c>
      <c r="D24" s="389" t="s">
        <v>647</v>
      </c>
      <c r="E24" s="258" t="s">
        <v>40</v>
      </c>
      <c r="F24" s="494" t="str">
        <f>IF($A24="","",IF('【入力】別紙2-2'!N113="","",'【入力】別紙2-2'!N113))</f>
        <v/>
      </c>
      <c r="G24" s="257" t="str">
        <f>IF($A24="","",IF('【入力】別紙2-2'!L113="","",'【入力】別紙2-2'!L113))</f>
        <v/>
      </c>
      <c r="H24" s="265" t="str">
        <f t="shared" si="0"/>
        <v>-</v>
      </c>
    </row>
    <row r="25" spans="1:8" ht="14.25" x14ac:dyDescent="0.15">
      <c r="A25" s="254" t="str">
        <f>IF('【入力】別紙2-2'!E114="○",COUNTIF('【入力】別紙2-2'!$E$91:$E114,"○"),"")</f>
        <v/>
      </c>
      <c r="B25" s="255" t="s">
        <v>453</v>
      </c>
      <c r="C25" s="256" t="s">
        <v>599</v>
      </c>
      <c r="D25" s="389" t="s">
        <v>652</v>
      </c>
      <c r="E25" s="258" t="s">
        <v>41</v>
      </c>
      <c r="F25" s="494" t="str">
        <f>IF($A25="","",IF('【入力】別紙2-2'!N114="","",'【入力】別紙2-2'!N114))</f>
        <v/>
      </c>
      <c r="G25" s="257" t="str">
        <f>IF($A25="","",IF('【入力】別紙2-2'!L114="","",'【入力】別紙2-2'!L114))</f>
        <v/>
      </c>
      <c r="H25" s="265" t="str">
        <f t="shared" si="0"/>
        <v>-</v>
      </c>
    </row>
    <row r="26" spans="1:8" ht="14.25" x14ac:dyDescent="0.15">
      <c r="A26" s="254" t="str">
        <f>IF('【入力】別紙2-2'!E115="○",COUNTIF('【入力】別紙2-2'!$E$91:$E115,"○"),"")</f>
        <v/>
      </c>
      <c r="B26" s="255" t="s">
        <v>453</v>
      </c>
      <c r="C26" s="256" t="s">
        <v>606</v>
      </c>
      <c r="D26" s="389" t="s">
        <v>656</v>
      </c>
      <c r="E26" s="258" t="s">
        <v>42</v>
      </c>
      <c r="F26" s="494" t="str">
        <f>IF($A26="","",IF('【入力】別紙2-2'!N115="","",'【入力】別紙2-2'!N115))</f>
        <v/>
      </c>
      <c r="G26" s="257" t="str">
        <f>IF($A26="","",IF('【入力】別紙2-2'!L115="","",'【入力】別紙2-2'!L115))</f>
        <v/>
      </c>
      <c r="H26" s="265" t="str">
        <f t="shared" si="0"/>
        <v>-</v>
      </c>
    </row>
    <row r="27" spans="1:8" ht="14.25" x14ac:dyDescent="0.15">
      <c r="A27" s="254" t="str">
        <f>IF('【入力】別紙2-2'!E116="○",COUNTIF('【入力】別紙2-2'!$E$91:$E116,"○"),"")</f>
        <v/>
      </c>
      <c r="B27" s="255" t="s">
        <v>453</v>
      </c>
      <c r="C27" s="256" t="s">
        <v>606</v>
      </c>
      <c r="D27" s="389" t="s">
        <v>660</v>
      </c>
      <c r="E27" s="258" t="s">
        <v>43</v>
      </c>
      <c r="F27" s="494" t="str">
        <f>IF($A27="","",IF('【入力】別紙2-2'!N116="","",'【入力】別紙2-2'!N116))</f>
        <v/>
      </c>
      <c r="G27" s="257" t="str">
        <f>IF($A27="","",IF('【入力】別紙2-2'!L116="","",'【入力】別紙2-2'!L116))</f>
        <v/>
      </c>
      <c r="H27" s="265" t="str">
        <f t="shared" si="0"/>
        <v>-</v>
      </c>
    </row>
    <row r="28" spans="1:8" ht="14.25" x14ac:dyDescent="0.15">
      <c r="A28" s="259" t="str">
        <f>IF('【入力】別紙2-2'!E117="○",COUNTIF('【入力】別紙2-2'!$E$91:$E117,"○"),"")</f>
        <v/>
      </c>
      <c r="B28" s="260" t="s">
        <v>453</v>
      </c>
      <c r="C28" s="261" t="s">
        <v>606</v>
      </c>
      <c r="D28" s="492" t="s">
        <v>663</v>
      </c>
      <c r="E28" s="262" t="s">
        <v>44</v>
      </c>
      <c r="F28" s="495" t="str">
        <f>IF($A28="","",IF('【入力】別紙2-2'!N117="","",'【入力】別紙2-2'!N117))</f>
        <v/>
      </c>
      <c r="G28" s="493" t="str">
        <f>IF($A28="","",IF('【入力】別紙2-2'!L117="","",'【入力】別紙2-2'!L117))</f>
        <v/>
      </c>
      <c r="H28" s="266" t="str">
        <f t="shared" si="0"/>
        <v>-</v>
      </c>
    </row>
  </sheetData>
  <sheetProtection sheet="1" objects="1" scenarios="1"/>
  <autoFilter ref="A1:H1" xr:uid="{00000000-0009-0000-0000-000007000000}"/>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9">
    <tabColor rgb="FFFF66CC"/>
    <pageSetUpPr fitToPage="1"/>
  </sheetPr>
  <dimension ref="A1:FM36"/>
  <sheetViews>
    <sheetView zoomScale="90" zoomScaleNormal="90" workbookViewId="0">
      <pane xSplit="3" ySplit="2" topLeftCell="F6" activePane="bottomRight" state="frozen"/>
      <selection activeCell="D21" sqref="D21:D24"/>
      <selection pane="topRight" activeCell="D21" sqref="D21:D24"/>
      <selection pane="bottomLeft" activeCell="D21" sqref="D21:D24"/>
      <selection pane="bottomRight" activeCell="D21" sqref="D21:D24"/>
    </sheetView>
  </sheetViews>
  <sheetFormatPr defaultColWidth="12.375" defaultRowHeight="40.5" customHeight="1" x14ac:dyDescent="0.15"/>
  <cols>
    <col min="1" max="1" width="20.375" style="510" customWidth="1"/>
    <col min="2" max="2" width="3.875" style="235" customWidth="1"/>
    <col min="3" max="3" width="12.375" style="235"/>
    <col min="4" max="4" width="9.125" style="235" customWidth="1"/>
    <col min="5" max="5" width="20.75" style="235" customWidth="1"/>
    <col min="6" max="6" width="15.25" style="235" customWidth="1"/>
    <col min="7" max="7" width="9.75" style="235" customWidth="1"/>
    <col min="8" max="9" width="25" style="235" customWidth="1"/>
    <col min="10" max="10" width="25" style="411" customWidth="1"/>
    <col min="11" max="11" width="25" style="235" customWidth="1"/>
    <col min="12" max="12" width="25" style="410" customWidth="1"/>
    <col min="13" max="13" width="25" style="511" customWidth="1"/>
    <col min="14" max="14" width="2.875" style="235" customWidth="1"/>
    <col min="15" max="15" width="12.375" style="507"/>
  </cols>
  <sheetData>
    <row r="1" spans="1:169" ht="62.25" customHeight="1" x14ac:dyDescent="0.15">
      <c r="A1" s="509" t="str">
        <f>'計算用(別紙2-2)概要'!A1</f>
        <v>施設識別番号</v>
      </c>
      <c r="B1" s="414"/>
      <c r="C1" s="414" t="s">
        <v>482</v>
      </c>
      <c r="D1" s="414" t="s">
        <v>483</v>
      </c>
      <c r="E1" s="414" t="s">
        <v>709</v>
      </c>
      <c r="F1" s="414" t="s">
        <v>481</v>
      </c>
      <c r="G1" s="414" t="s">
        <v>153</v>
      </c>
      <c r="H1" s="414" t="s">
        <v>473</v>
      </c>
      <c r="I1" s="414" t="s">
        <v>472</v>
      </c>
      <c r="J1" s="414" t="s">
        <v>154</v>
      </c>
      <c r="K1" s="414" t="s">
        <v>474</v>
      </c>
      <c r="L1" s="414" t="s">
        <v>471</v>
      </c>
      <c r="M1" s="522" t="s">
        <v>155</v>
      </c>
      <c r="N1" s="414" t="s">
        <v>734</v>
      </c>
      <c r="O1" s="517" t="s">
        <v>794</v>
      </c>
      <c r="FA1" s="235"/>
      <c r="FB1" s="235"/>
      <c r="FC1" s="235"/>
      <c r="FD1" s="235"/>
      <c r="FE1" s="235"/>
      <c r="FF1" s="235"/>
      <c r="FG1" s="235"/>
      <c r="FH1" s="235"/>
      <c r="FI1" s="235"/>
      <c r="FJ1" s="235"/>
      <c r="FK1" s="235"/>
      <c r="FL1" s="235"/>
      <c r="FM1" s="235"/>
    </row>
    <row r="2" spans="1:169" ht="12.75" customHeight="1" x14ac:dyDescent="0.15">
      <c r="A2" s="505" t="str">
        <f>'計算用(別紙2-2)概要'!$A$2</f>
        <v>--</v>
      </c>
      <c r="B2" s="416"/>
      <c r="C2" s="416">
        <v>1</v>
      </c>
      <c r="D2" s="416">
        <v>2</v>
      </c>
      <c r="E2" s="416">
        <v>3</v>
      </c>
      <c r="F2" s="416">
        <v>4</v>
      </c>
      <c r="G2" s="416">
        <v>5</v>
      </c>
      <c r="H2" s="416">
        <v>7</v>
      </c>
      <c r="I2" s="416">
        <v>9</v>
      </c>
      <c r="J2" s="416">
        <v>8</v>
      </c>
      <c r="K2" s="416">
        <v>10</v>
      </c>
      <c r="L2" s="416">
        <v>6</v>
      </c>
      <c r="M2" s="512">
        <v>11</v>
      </c>
      <c r="N2" s="416"/>
    </row>
    <row r="3" spans="1:169" ht="156" customHeight="1" x14ac:dyDescent="0.15">
      <c r="A3" s="505" t="str">
        <f>'計算用(別紙2-2)概要'!$A$2</f>
        <v>--</v>
      </c>
      <c r="B3" s="416">
        <f>IF(C3="","",COUNTA($C$3:C3))</f>
        <v>1</v>
      </c>
      <c r="C3" s="416" t="str">
        <f>【入力】別紙5!D6&amp;" "&amp;【入力】別紙5!E6</f>
        <v xml:space="preserve"> </v>
      </c>
      <c r="D3" s="416">
        <f>【入力】別紙5!D22</f>
        <v>0</v>
      </c>
      <c r="E3" s="416">
        <f>【入力】別紙5!D24</f>
        <v>0</v>
      </c>
      <c r="F3" s="416">
        <f>【入力】別紙5!D26</f>
        <v>0</v>
      </c>
      <c r="G3" s="416" t="str">
        <f>IF(【入力】別紙5!D28="","",【入力】別紙5!D28&amp;"年")</f>
        <v/>
      </c>
      <c r="H3" s="416" t="str">
        <f>IF(【入力】別紙5!F38=0,"",【入力】別紙5!F38)</f>
        <v/>
      </c>
      <c r="I3" s="416">
        <f>【入力】別紙5!$F57</f>
        <v>0</v>
      </c>
      <c r="J3" s="416" t="str">
        <f>【入力】別紙5!$F42</f>
        <v/>
      </c>
      <c r="K3" s="416" t="str">
        <f>【入力】別紙5!F61</f>
        <v/>
      </c>
      <c r="L3" s="416" t="str">
        <f>【入力】別紙5!F31</f>
        <v/>
      </c>
      <c r="M3" s="512" t="str">
        <f>【入力】別紙5!F68&amp;【入力】別紙5!F70&amp;【入力】別紙5!F72&amp;【入力】別紙5!F74</f>
        <v/>
      </c>
      <c r="N3" s="416">
        <v>1</v>
      </c>
      <c r="O3" s="507">
        <f>'計算用(別紙2-2)概要'!$R$2</f>
        <v>0</v>
      </c>
      <c r="FA3" s="235"/>
      <c r="FB3" s="235"/>
      <c r="FC3" s="235"/>
      <c r="FD3" s="235"/>
      <c r="FE3" s="235"/>
      <c r="FF3" s="235"/>
      <c r="FG3" s="235"/>
      <c r="FH3" s="235"/>
      <c r="FI3" s="235"/>
      <c r="FJ3" s="235"/>
      <c r="FK3" s="235"/>
      <c r="FL3" s="235"/>
      <c r="FM3" s="235"/>
    </row>
    <row r="4" spans="1:169" ht="248.25" customHeight="1" x14ac:dyDescent="0.15">
      <c r="A4" s="505" t="str">
        <f>'計算用(別紙2-2)概要'!$A$2</f>
        <v>--</v>
      </c>
      <c r="B4" s="416" t="str">
        <f>IF(C4="","",COUNTA($C$3:C4))</f>
        <v/>
      </c>
      <c r="C4" s="416" t="str">
        <f>TRIM(【入力】別紙5!I6&amp;" "&amp;【入力】別紙5!J6)</f>
        <v/>
      </c>
      <c r="D4" s="416">
        <f>【入力】別紙5!I22</f>
        <v>0</v>
      </c>
      <c r="E4" s="416">
        <f>【入力】別紙5!I24</f>
        <v>0</v>
      </c>
      <c r="F4" s="416">
        <f>【入力】別紙5!I26</f>
        <v>0</v>
      </c>
      <c r="G4" s="416" t="str">
        <f>IF(【入力】別紙5!I28="","",【入力】別紙5!I28&amp;"年")</f>
        <v/>
      </c>
      <c r="H4" s="416" t="str">
        <f>IF(【入力】別紙5!K38=0,"",【入力】別紙5!K38)</f>
        <v/>
      </c>
      <c r="I4" s="416">
        <f>【入力】別紙5!$K57</f>
        <v>0</v>
      </c>
      <c r="J4" s="416" t="str">
        <f>【入力】別紙5!$K42</f>
        <v/>
      </c>
      <c r="K4" s="416" t="str">
        <f>【入力】別紙5!K61</f>
        <v/>
      </c>
      <c r="L4" s="416" t="str">
        <f>【入力】別紙5!K31</f>
        <v/>
      </c>
      <c r="M4" s="512" t="str">
        <f>【入力】別紙5!K68&amp;【入力】別紙5!K70&amp;【入力】別紙5!K72&amp;【入力】別紙5!K74</f>
        <v/>
      </c>
      <c r="N4" s="416">
        <v>2</v>
      </c>
      <c r="O4" s="507">
        <f>'計算用(別紙2-2)概要'!$R$2</f>
        <v>0</v>
      </c>
      <c r="FA4" s="235"/>
      <c r="FB4" s="235"/>
      <c r="FC4" s="235"/>
      <c r="FD4" s="235"/>
      <c r="FE4" s="235"/>
      <c r="FF4" s="235"/>
      <c r="FG4" s="235"/>
      <c r="FH4" s="235"/>
      <c r="FI4" s="235"/>
      <c r="FJ4" s="235"/>
      <c r="FK4" s="235"/>
      <c r="FL4" s="235"/>
      <c r="FM4" s="235"/>
    </row>
    <row r="5" spans="1:169" ht="13.5" x14ac:dyDescent="0.15">
      <c r="A5" s="505" t="str">
        <f>'計算用(別紙2-2)概要'!$A$2</f>
        <v>--</v>
      </c>
      <c r="B5" s="416" t="str">
        <f>IF(C5="","",COUNTA($C$3:C5))</f>
        <v/>
      </c>
      <c r="C5" s="416" t="str">
        <f>TRIM(【入力】別紙5!N6&amp;" "&amp;【入力】別紙5!O6)</f>
        <v/>
      </c>
      <c r="D5" s="416">
        <f>【入力】別紙5!N22</f>
        <v>0</v>
      </c>
      <c r="E5" s="416">
        <f>【入力】別紙5!N24</f>
        <v>0</v>
      </c>
      <c r="F5" s="416">
        <f>【入力】別紙5!N26</f>
        <v>0</v>
      </c>
      <c r="G5" s="416" t="str">
        <f>IF(【入力】別紙5!N28="","",【入力】別紙5!N28&amp;"年")</f>
        <v/>
      </c>
      <c r="H5" s="416" t="str">
        <f>IF(【入力】別紙5!P38=0,"",【入力】別紙5!P38)</f>
        <v/>
      </c>
      <c r="I5" s="416">
        <f>【入力】別紙5!$P57</f>
        <v>0</v>
      </c>
      <c r="J5" s="416" t="str">
        <f>【入力】別紙5!$P42</f>
        <v/>
      </c>
      <c r="K5" s="416" t="str">
        <f>【入力】別紙5!P61</f>
        <v/>
      </c>
      <c r="L5" s="416" t="str">
        <f>【入力】別紙5!P31</f>
        <v/>
      </c>
      <c r="M5" s="512" t="str">
        <f>【入力】別紙5!P68&amp;【入力】別紙5!P70&amp;【入力】別紙5!P72&amp;【入力】別紙5!P74</f>
        <v/>
      </c>
      <c r="N5" s="416">
        <v>3</v>
      </c>
      <c r="O5" s="507">
        <f>'計算用(別紙2-2)概要'!$R$2</f>
        <v>0</v>
      </c>
      <c r="FA5" s="235"/>
      <c r="FB5" s="235"/>
      <c r="FC5" s="235"/>
      <c r="FD5" s="235"/>
      <c r="FE5" s="235"/>
      <c r="FF5" s="235"/>
      <c r="FG5" s="235"/>
      <c r="FH5" s="235"/>
      <c r="FI5" s="235"/>
      <c r="FJ5" s="235"/>
      <c r="FK5" s="235"/>
      <c r="FL5" s="235"/>
      <c r="FM5" s="235"/>
    </row>
    <row r="6" spans="1:169" ht="60" customHeight="1" x14ac:dyDescent="0.15">
      <c r="A6" s="505" t="str">
        <f>'計算用(別紙2-2)概要'!$A$2</f>
        <v>--</v>
      </c>
      <c r="B6" s="416" t="str">
        <f>IF(C6="","",COUNTA($C$3:C6))</f>
        <v/>
      </c>
      <c r="C6" s="416" t="str">
        <f>TRIM(【入力】別紙5!S6&amp;" "&amp;【入力】別紙5!T6)</f>
        <v/>
      </c>
      <c r="D6" s="416">
        <f>【入力】別紙5!S22</f>
        <v>0</v>
      </c>
      <c r="E6" s="416">
        <f>【入力】別紙5!S24</f>
        <v>0</v>
      </c>
      <c r="F6" s="416">
        <f>【入力】別紙5!S26</f>
        <v>0</v>
      </c>
      <c r="G6" s="416" t="str">
        <f>IF(【入力】別紙5!S28="","",【入力】別紙5!S28&amp;"年")</f>
        <v/>
      </c>
      <c r="H6" s="416" t="str">
        <f>IF(【入力】別紙5!U38=0,"",【入力】別紙5!U38)</f>
        <v/>
      </c>
      <c r="I6" s="416">
        <f>【入力】別紙5!$U57</f>
        <v>0</v>
      </c>
      <c r="J6" s="416" t="str">
        <f>【入力】別紙5!$U42</f>
        <v/>
      </c>
      <c r="K6" s="416" t="str">
        <f>【入力】別紙5!U61</f>
        <v/>
      </c>
      <c r="L6" s="416" t="str">
        <f>【入力】別紙5!U31</f>
        <v/>
      </c>
      <c r="M6" s="512" t="str">
        <f>【入力】別紙5!U68&amp;【入力】別紙5!U70&amp;【入力】別紙5!U72&amp;【入力】別紙5!U74</f>
        <v/>
      </c>
      <c r="N6" s="416">
        <v>4</v>
      </c>
      <c r="O6" s="507">
        <f>'計算用(別紙2-2)概要'!$R$2</f>
        <v>0</v>
      </c>
      <c r="FA6" s="235"/>
      <c r="FB6" s="235"/>
      <c r="FC6" s="235"/>
      <c r="FD6" s="235"/>
      <c r="FE6" s="235"/>
      <c r="FF6" s="235"/>
      <c r="FG6" s="235"/>
      <c r="FH6" s="235"/>
      <c r="FI6" s="235"/>
      <c r="FJ6" s="235"/>
      <c r="FK6" s="235"/>
      <c r="FL6" s="235"/>
      <c r="FM6" s="235"/>
    </row>
    <row r="7" spans="1:169" ht="60" customHeight="1" x14ac:dyDescent="0.15">
      <c r="A7" s="505" t="str">
        <f>'計算用(別紙2-2)概要'!$A$2</f>
        <v>--</v>
      </c>
      <c r="B7" s="416" t="str">
        <f>IF(C7="","",COUNTA($C$3:C7))</f>
        <v/>
      </c>
      <c r="C7" s="416" t="str">
        <f>TRIM(【入力】別紙5!X6&amp;" "&amp;【入力】別紙5!Y6)</f>
        <v/>
      </c>
      <c r="D7" s="416">
        <f>【入力】別紙5!X22</f>
        <v>0</v>
      </c>
      <c r="E7" s="416">
        <f>【入力】別紙5!X24</f>
        <v>0</v>
      </c>
      <c r="F7" s="416">
        <f>【入力】別紙5!X26</f>
        <v>0</v>
      </c>
      <c r="G7" s="416" t="str">
        <f>IF(【入力】別紙5!X28="","",【入力】別紙5!X28&amp;"年")</f>
        <v/>
      </c>
      <c r="H7" s="416" t="str">
        <f>IF(【入力】別紙5!Z38=0,"",【入力】別紙5!Z38)</f>
        <v/>
      </c>
      <c r="I7" s="416">
        <f>【入力】別紙5!$Z57</f>
        <v>0</v>
      </c>
      <c r="J7" s="416" t="str">
        <f>【入力】別紙5!$Z42</f>
        <v/>
      </c>
      <c r="K7" s="416" t="str">
        <f>【入力】別紙5!Z61</f>
        <v/>
      </c>
      <c r="L7" s="416" t="str">
        <f>【入力】別紙5!Z31</f>
        <v/>
      </c>
      <c r="M7" s="512" t="str">
        <f>【入力】別紙5!Z68&amp;【入力】別紙5!Z70&amp;【入力】別紙5!Z72&amp;【入力】別紙5!Z74</f>
        <v/>
      </c>
      <c r="N7" s="416">
        <v>5</v>
      </c>
      <c r="O7" s="507">
        <f>'計算用(別紙2-2)概要'!$R$2</f>
        <v>0</v>
      </c>
      <c r="FA7" s="235"/>
      <c r="FB7" s="235"/>
      <c r="FC7" s="235"/>
      <c r="FD7" s="235"/>
      <c r="FE7" s="235"/>
      <c r="FF7" s="235"/>
      <c r="FG7" s="235"/>
      <c r="FH7" s="235"/>
      <c r="FI7" s="235"/>
      <c r="FJ7" s="235"/>
      <c r="FK7" s="235"/>
      <c r="FL7" s="235"/>
      <c r="FM7" s="235"/>
    </row>
    <row r="8" spans="1:169" ht="60" customHeight="1" x14ac:dyDescent="0.15">
      <c r="A8" s="505" t="str">
        <f>'計算用(別紙2-2)概要'!$A$2</f>
        <v>--</v>
      </c>
      <c r="B8" s="416" t="str">
        <f>IF(C8="","",COUNTA($C$3:C8))</f>
        <v/>
      </c>
      <c r="C8" s="416" t="str">
        <f>TRIM(【入力】別紙5!AC6&amp;" "&amp;【入力】別紙5!AD6)</f>
        <v/>
      </c>
      <c r="D8" s="416">
        <f>【入力】別紙5!AC22</f>
        <v>0</v>
      </c>
      <c r="E8" s="416">
        <f>【入力】別紙5!AC24</f>
        <v>0</v>
      </c>
      <c r="F8" s="416">
        <f>【入力】別紙5!AC26</f>
        <v>0</v>
      </c>
      <c r="G8" s="416" t="str">
        <f>IF(【入力】別紙5!AC28="","",【入力】別紙5!AC28&amp;"年")</f>
        <v/>
      </c>
      <c r="H8" s="416" t="str">
        <f>IF(【入力】別紙5!AE38=0,"",【入力】別紙5!AE38)</f>
        <v/>
      </c>
      <c r="I8" s="416">
        <f>【入力】別紙5!$AE57</f>
        <v>0</v>
      </c>
      <c r="J8" s="416" t="str">
        <f>【入力】別紙5!$AE42</f>
        <v/>
      </c>
      <c r="K8" s="416" t="str">
        <f>【入力】別紙5!AE61</f>
        <v/>
      </c>
      <c r="L8" s="416" t="str">
        <f>【入力】別紙5!AE31</f>
        <v/>
      </c>
      <c r="M8" s="512" t="str">
        <f>【入力】別紙5!AE68&amp;【入力】別紙5!AE70&amp;【入力】別紙5!AE72&amp;【入力】別紙5!AE74</f>
        <v/>
      </c>
      <c r="N8" s="416">
        <v>6</v>
      </c>
      <c r="O8" s="507">
        <f>'計算用(別紙2-2)概要'!$R$2</f>
        <v>0</v>
      </c>
    </row>
    <row r="9" spans="1:169" ht="60" customHeight="1" x14ac:dyDescent="0.15">
      <c r="A9" s="505" t="str">
        <f>'計算用(別紙2-2)概要'!$A$2</f>
        <v>--</v>
      </c>
      <c r="B9" s="416" t="str">
        <f>IF(C9="","",COUNTA($C$3:C9))</f>
        <v/>
      </c>
      <c r="C9" s="416" t="str">
        <f>TRIM(【入力】別紙5!AH6&amp;" "&amp;【入力】別紙5!AI6)</f>
        <v/>
      </c>
      <c r="D9" s="416">
        <f>【入力】別紙5!AH22</f>
        <v>0</v>
      </c>
      <c r="E9" s="416">
        <f>【入力】別紙5!AH24</f>
        <v>0</v>
      </c>
      <c r="F9" s="416">
        <f>【入力】別紙5!AH26</f>
        <v>0</v>
      </c>
      <c r="G9" s="416" t="str">
        <f>IF(【入力】別紙5!AH28="","",【入力】別紙5!AH28&amp;"年")</f>
        <v/>
      </c>
      <c r="H9" s="416" t="str">
        <f>IF(【入力】別紙5!AJ38=0,"",【入力】別紙5!AJ38)</f>
        <v/>
      </c>
      <c r="I9" s="416">
        <f>【入力】別紙5!$AJ57</f>
        <v>0</v>
      </c>
      <c r="J9" s="416" t="str">
        <f>【入力】別紙5!$AJ42</f>
        <v/>
      </c>
      <c r="K9" s="416" t="str">
        <f>【入力】別紙5!AJ61</f>
        <v/>
      </c>
      <c r="L9" s="416" t="str">
        <f>【入力】別紙5!AJ31</f>
        <v/>
      </c>
      <c r="M9" s="512" t="str">
        <f>【入力】別紙5!AJ68&amp;【入力】別紙5!AJ70&amp;【入力】別紙5!AJ72&amp;【入力】別紙5!AJ74</f>
        <v/>
      </c>
      <c r="N9" s="416">
        <v>7</v>
      </c>
      <c r="O9" s="507">
        <f>'計算用(別紙2-2)概要'!$R$2</f>
        <v>0</v>
      </c>
    </row>
    <row r="10" spans="1:169" ht="350.25" customHeight="1" x14ac:dyDescent="0.15">
      <c r="A10" s="505" t="str">
        <f>'計算用(別紙2-2)概要'!$A$2</f>
        <v>--</v>
      </c>
      <c r="B10" s="416" t="str">
        <f>IF(C10="","",COUNTA($C$3:C10))</f>
        <v/>
      </c>
      <c r="C10" s="416" t="str">
        <f>TRIM(【入力】別紙5!AM6&amp;" "&amp;【入力】別紙5!AN6)</f>
        <v/>
      </c>
      <c r="D10" s="416">
        <f>【入力】別紙5!AM22</f>
        <v>0</v>
      </c>
      <c r="E10" s="416">
        <f>【入力】別紙5!AM24</f>
        <v>0</v>
      </c>
      <c r="F10" s="416">
        <f>【入力】別紙5!AM26</f>
        <v>0</v>
      </c>
      <c r="G10" s="416" t="str">
        <f>IF(【入力】別紙5!AM28="","",【入力】別紙5!AM28&amp;"年")</f>
        <v/>
      </c>
      <c r="H10" s="416" t="str">
        <f>IF(【入力】別紙5!AO38=0,"",【入力】別紙5!AO38)</f>
        <v/>
      </c>
      <c r="I10" s="416">
        <f>【入力】別紙5!$AO57</f>
        <v>0</v>
      </c>
      <c r="J10" s="416" t="str">
        <f>【入力】別紙5!$AO42</f>
        <v/>
      </c>
      <c r="K10" s="416" t="str">
        <f>【入力】別紙5!AO61</f>
        <v/>
      </c>
      <c r="L10" s="416" t="str">
        <f>【入力】別紙5!AO31</f>
        <v/>
      </c>
      <c r="M10" s="512" t="str">
        <f>【入力】別紙5!AO68&amp;【入力】別紙5!AO70&amp;【入力】別紙5!AO72&amp;【入力】別紙5!AO74</f>
        <v/>
      </c>
      <c r="N10" s="416">
        <v>8</v>
      </c>
      <c r="O10" s="507">
        <f>'計算用(別紙2-2)概要'!$R$2</f>
        <v>0</v>
      </c>
    </row>
    <row r="11" spans="1:169" ht="60" customHeight="1" x14ac:dyDescent="0.15">
      <c r="A11" s="505" t="str">
        <f>'計算用(別紙2-2)概要'!$A$2</f>
        <v>--</v>
      </c>
      <c r="B11" s="416" t="str">
        <f>IF(C11="","",COUNTA($C$3:C11))</f>
        <v/>
      </c>
      <c r="C11" s="416" t="str">
        <f>TRIM(【入力】別紙5!AR6&amp;" "&amp;【入力】別紙5!AS6)</f>
        <v/>
      </c>
      <c r="D11" s="416">
        <f>【入力】別紙5!AR22</f>
        <v>0</v>
      </c>
      <c r="E11" s="416">
        <f>【入力】別紙5!AR24</f>
        <v>0</v>
      </c>
      <c r="F11" s="416">
        <f>【入力】別紙5!AR26</f>
        <v>0</v>
      </c>
      <c r="G11" s="416" t="str">
        <f>IF(【入力】別紙5!AR28="","",【入力】別紙5!AR28&amp;"年")</f>
        <v/>
      </c>
      <c r="H11" s="416" t="str">
        <f>IF(【入力】別紙5!AT38=0,"",【入力】別紙5!AT38)</f>
        <v/>
      </c>
      <c r="I11" s="416">
        <f>【入力】別紙5!$AT57</f>
        <v>0</v>
      </c>
      <c r="J11" s="416" t="str">
        <f>【入力】別紙5!$AT42</f>
        <v/>
      </c>
      <c r="K11" s="416" t="str">
        <f>【入力】別紙5!AT61</f>
        <v/>
      </c>
      <c r="L11" s="416" t="str">
        <f>【入力】別紙5!AT31</f>
        <v/>
      </c>
      <c r="M11" s="512" t="str">
        <f>【入力】別紙5!AT68&amp;【入力】別紙5!AT70&amp;【入力】別紙5!AT72&amp;【入力】別紙5!AT74</f>
        <v/>
      </c>
      <c r="N11" s="416">
        <v>9</v>
      </c>
      <c r="O11" s="507">
        <f>'計算用(別紙2-2)概要'!$R$2</f>
        <v>0</v>
      </c>
    </row>
    <row r="12" spans="1:169" ht="60" customHeight="1" x14ac:dyDescent="0.15">
      <c r="A12" s="505" t="str">
        <f>'計算用(別紙2-2)概要'!$A$2</f>
        <v>--</v>
      </c>
      <c r="B12" s="416" t="str">
        <f>IF(C12="","",COUNTA($C$3:C12))</f>
        <v/>
      </c>
      <c r="C12" s="416" t="str">
        <f>TRIM(【入力】別紙5!AW6&amp;" "&amp;【入力】別紙5!AX6)</f>
        <v/>
      </c>
      <c r="D12" s="416">
        <f>【入力】別紙5!AW22</f>
        <v>0</v>
      </c>
      <c r="E12" s="416">
        <f>【入力】別紙5!AW24</f>
        <v>0</v>
      </c>
      <c r="F12" s="416">
        <f>【入力】別紙5!AW26</f>
        <v>0</v>
      </c>
      <c r="G12" s="416" t="str">
        <f>IF(【入力】別紙5!AW28="","",【入力】別紙5!AW28&amp;"年")</f>
        <v/>
      </c>
      <c r="H12" s="416" t="str">
        <f>IF(【入力】別紙5!AY38=0,"",【入力】別紙5!AY38)</f>
        <v/>
      </c>
      <c r="I12" s="416">
        <f>【入力】別紙5!$AY57</f>
        <v>0</v>
      </c>
      <c r="J12" s="416" t="str">
        <f>【入力】別紙5!$AY42</f>
        <v/>
      </c>
      <c r="K12" s="416" t="str">
        <f>【入力】別紙5!AY61</f>
        <v/>
      </c>
      <c r="L12" s="416" t="str">
        <f>【入力】別紙5!AY31</f>
        <v/>
      </c>
      <c r="M12" s="512" t="str">
        <f>【入力】別紙5!AY68&amp;【入力】別紙5!AY70&amp;【入力】別紙5!AY72&amp;【入力】別紙5!AY74</f>
        <v/>
      </c>
      <c r="N12" s="416">
        <v>10</v>
      </c>
      <c r="O12" s="507">
        <f>'計算用(別紙2-2)概要'!$R$2</f>
        <v>0</v>
      </c>
    </row>
    <row r="13" spans="1:169" ht="219.75" customHeight="1" x14ac:dyDescent="0.15">
      <c r="A13" s="505" t="str">
        <f>'計算用(別紙2-2)概要'!$A$2</f>
        <v>--</v>
      </c>
      <c r="B13" s="416" t="str">
        <f>IF(C13="","",COUNTA($C$3:C13))</f>
        <v/>
      </c>
      <c r="C13" s="416" t="str">
        <f>TRIM(【入力】別紙5!BB6&amp;" "&amp;【入力】別紙5!BC6)</f>
        <v/>
      </c>
      <c r="D13" s="416">
        <f>【入力】別紙5!BB22</f>
        <v>0</v>
      </c>
      <c r="E13" s="416">
        <f>【入力】別紙5!BB24</f>
        <v>0</v>
      </c>
      <c r="F13" s="416">
        <f>【入力】別紙5!BB26</f>
        <v>0</v>
      </c>
      <c r="G13" s="416" t="str">
        <f>IF(【入力】別紙5!BB28="","",【入力】別紙5!BB28&amp;"年")</f>
        <v/>
      </c>
      <c r="H13" s="416" t="str">
        <f>IF(【入力】別紙5!BD38=0,"",【入力】別紙5!BD38)</f>
        <v/>
      </c>
      <c r="I13" s="416">
        <f>【入力】別紙5!$BD57</f>
        <v>0</v>
      </c>
      <c r="J13" s="416" t="str">
        <f>【入力】別紙5!$BD42</f>
        <v/>
      </c>
      <c r="K13" s="416" t="str">
        <f>【入力】別紙5!BD61</f>
        <v/>
      </c>
      <c r="L13" s="416" t="str">
        <f>【入力】別紙5!BD31</f>
        <v/>
      </c>
      <c r="M13" s="512" t="str">
        <f>【入力】別紙5!BD68&amp;【入力】別紙5!BD70&amp;【入力】別紙5!BD72&amp;【入力】別紙5!BD74</f>
        <v/>
      </c>
      <c r="N13" s="416">
        <v>11</v>
      </c>
      <c r="O13" s="507">
        <f>'計算用(別紙2-2)概要'!$R$2</f>
        <v>0</v>
      </c>
    </row>
    <row r="14" spans="1:169" ht="60" customHeight="1" x14ac:dyDescent="0.15">
      <c r="A14" s="505" t="str">
        <f>'計算用(別紙2-2)概要'!$A$2</f>
        <v>--</v>
      </c>
      <c r="B14" s="416" t="str">
        <f>IF(C14="","",COUNTA($C$3:C14))</f>
        <v/>
      </c>
      <c r="C14" s="416" t="str">
        <f>TRIM(【入力】別紙5!BG6&amp;" "&amp;【入力】別紙5!BH6)</f>
        <v/>
      </c>
      <c r="D14" s="416">
        <f>【入力】別紙5!BG22</f>
        <v>0</v>
      </c>
      <c r="E14" s="416">
        <f>【入力】別紙5!BG24</f>
        <v>0</v>
      </c>
      <c r="F14" s="416">
        <f>【入力】別紙5!BG26</f>
        <v>0</v>
      </c>
      <c r="G14" s="416" t="str">
        <f>IF(【入力】別紙5!BG28="","",【入力】別紙5!BG28&amp;"年")</f>
        <v/>
      </c>
      <c r="H14" s="416" t="str">
        <f>IF(【入力】別紙5!BI38=0,"",【入力】別紙5!BI38)</f>
        <v/>
      </c>
      <c r="I14" s="416">
        <f>【入力】別紙5!$BI57</f>
        <v>0</v>
      </c>
      <c r="J14" s="416" t="str">
        <f>【入力】別紙5!$BI42</f>
        <v/>
      </c>
      <c r="K14" s="416" t="str">
        <f>【入力】別紙5!BI61</f>
        <v/>
      </c>
      <c r="L14" s="416" t="str">
        <f>【入力】別紙5!BI31</f>
        <v/>
      </c>
      <c r="M14" s="512" t="str">
        <f>【入力】別紙5!BI68&amp;【入力】別紙5!BI70&amp;【入力】別紙5!BI72&amp;【入力】別紙5!BI74</f>
        <v/>
      </c>
      <c r="N14" s="416">
        <v>12</v>
      </c>
      <c r="O14" s="507">
        <f>'計算用(別紙2-2)概要'!$R$2</f>
        <v>0</v>
      </c>
    </row>
    <row r="15" spans="1:169" ht="60" customHeight="1" x14ac:dyDescent="0.15">
      <c r="A15" s="505" t="str">
        <f>'計算用(別紙2-2)概要'!$A$2</f>
        <v>--</v>
      </c>
      <c r="B15" s="416" t="str">
        <f>IF(C15="","",COUNTA($C$3:C15))</f>
        <v/>
      </c>
      <c r="C15" s="416" t="str">
        <f>TRIM(【入力】別紙5!BL6&amp;" "&amp;【入力】別紙5!BM6)</f>
        <v/>
      </c>
      <c r="D15" s="416">
        <f>【入力】別紙5!BL22</f>
        <v>0</v>
      </c>
      <c r="E15" s="416">
        <f>【入力】別紙5!BL24</f>
        <v>0</v>
      </c>
      <c r="F15" s="416">
        <f>【入力】別紙5!BL26</f>
        <v>0</v>
      </c>
      <c r="G15" s="416" t="str">
        <f>IF(【入力】別紙5!BL28="","",【入力】別紙5!BL28&amp;"年")</f>
        <v/>
      </c>
      <c r="H15" s="416" t="str">
        <f>IF(【入力】別紙5!BN38=0,"",【入力】別紙5!BN38)</f>
        <v/>
      </c>
      <c r="I15" s="416">
        <f>【入力】別紙5!$BN57</f>
        <v>0</v>
      </c>
      <c r="J15" s="416" t="str">
        <f>【入力】別紙5!$BN42</f>
        <v/>
      </c>
      <c r="K15" s="416" t="str">
        <f>【入力】別紙5!BN61</f>
        <v/>
      </c>
      <c r="L15" s="416" t="str">
        <f>【入力】別紙5!BN31</f>
        <v/>
      </c>
      <c r="M15" s="512" t="str">
        <f>【入力】別紙5!BN68&amp;【入力】別紙5!BN70&amp;【入力】別紙5!BN72&amp;【入力】別紙5!BN74</f>
        <v/>
      </c>
      <c r="N15" s="416">
        <v>13</v>
      </c>
      <c r="O15" s="507">
        <f>'計算用(別紙2-2)概要'!$R$2</f>
        <v>0</v>
      </c>
    </row>
    <row r="16" spans="1:169" ht="60" customHeight="1" x14ac:dyDescent="0.15">
      <c r="A16" s="505" t="str">
        <f>'計算用(別紙2-2)概要'!$A$2</f>
        <v>--</v>
      </c>
      <c r="B16" s="416" t="str">
        <f>IF(C16="","",COUNTA($C$3:C16))</f>
        <v/>
      </c>
      <c r="C16" s="416" t="str">
        <f>TRIM(【入力】別紙5!BQ6&amp;" "&amp;【入力】別紙5!BR6)</f>
        <v/>
      </c>
      <c r="D16" s="416">
        <f>【入力】別紙5!BQ22</f>
        <v>0</v>
      </c>
      <c r="E16" s="416">
        <f>【入力】別紙5!BQ24</f>
        <v>0</v>
      </c>
      <c r="F16" s="416">
        <f>【入力】別紙5!BQ26</f>
        <v>0</v>
      </c>
      <c r="G16" s="416" t="str">
        <f>IF(【入力】別紙5!BQ28="","",【入力】別紙5!BQ28&amp;"年")</f>
        <v/>
      </c>
      <c r="H16" s="416" t="str">
        <f>IF(【入力】別紙5!BS38=0,"",【入力】別紙5!BS38)</f>
        <v/>
      </c>
      <c r="I16" s="416">
        <f>【入力】別紙5!$BS57</f>
        <v>0</v>
      </c>
      <c r="J16" s="416" t="str">
        <f>【入力】別紙5!$BS42</f>
        <v/>
      </c>
      <c r="K16" s="416" t="str">
        <f>【入力】別紙5!BS61</f>
        <v/>
      </c>
      <c r="L16" s="416" t="str">
        <f>【入力】別紙5!BS31</f>
        <v/>
      </c>
      <c r="M16" s="512" t="str">
        <f>【入力】別紙5!BS68&amp;【入力】別紙5!BS70&amp;【入力】別紙5!BS72&amp;【入力】別紙5!BS74</f>
        <v/>
      </c>
      <c r="N16" s="416">
        <v>14</v>
      </c>
      <c r="O16" s="507">
        <f>'計算用(別紙2-2)概要'!$R$2</f>
        <v>0</v>
      </c>
    </row>
    <row r="17" spans="1:15" ht="180" customHeight="1" x14ac:dyDescent="0.15">
      <c r="A17" s="505" t="str">
        <f>'計算用(別紙2-2)概要'!$A$2</f>
        <v>--</v>
      </c>
      <c r="B17" s="416" t="str">
        <f>IF(C17="","",COUNTA($C$3:C17))</f>
        <v/>
      </c>
      <c r="C17" s="416" t="str">
        <f>TRIM(【入力】別紙5!BV6&amp;" "&amp;【入力】別紙5!BW6)</f>
        <v/>
      </c>
      <c r="D17" s="416">
        <f>【入力】別紙5!BV22</f>
        <v>0</v>
      </c>
      <c r="E17" s="416">
        <f>【入力】別紙5!BV24</f>
        <v>0</v>
      </c>
      <c r="F17" s="416">
        <f>【入力】別紙5!BV26</f>
        <v>0</v>
      </c>
      <c r="G17" s="416" t="str">
        <f>IF(【入力】別紙5!BV28="","",【入力】別紙5!BV28&amp;"年")</f>
        <v/>
      </c>
      <c r="H17" s="416" t="str">
        <f>IF(【入力】別紙5!BX38=0,"",【入力】別紙5!BX38)</f>
        <v/>
      </c>
      <c r="I17" s="416">
        <f>【入力】別紙5!$BX57</f>
        <v>0</v>
      </c>
      <c r="J17" s="416" t="str">
        <f>【入力】別紙5!$BX42</f>
        <v/>
      </c>
      <c r="K17" s="416" t="str">
        <f>【入力】別紙5!BX61</f>
        <v/>
      </c>
      <c r="L17" s="416" t="str">
        <f>【入力】別紙5!BX31</f>
        <v/>
      </c>
      <c r="M17" s="512" t="str">
        <f>【入力】別紙5!BX68&amp;【入力】別紙5!BX70&amp;【入力】別紙5!BX72&amp;【入力】別紙5!BX74</f>
        <v/>
      </c>
      <c r="N17" s="416">
        <v>15</v>
      </c>
      <c r="O17" s="507">
        <f>'計算用(別紙2-2)概要'!$R$2</f>
        <v>0</v>
      </c>
    </row>
    <row r="18" spans="1:15" ht="60" customHeight="1" x14ac:dyDescent="0.15">
      <c r="A18" s="505" t="str">
        <f>'計算用(別紙2-2)概要'!$A$2</f>
        <v>--</v>
      </c>
      <c r="B18" s="416" t="str">
        <f>IF(C18="","",COUNTA($C$3:C18))</f>
        <v/>
      </c>
      <c r="C18" s="416" t="str">
        <f>TRIM(【入力】別紙5!CA6&amp;" "&amp;【入力】別紙5!CB6)</f>
        <v/>
      </c>
      <c r="D18" s="416">
        <f>【入力】別紙5!CA22</f>
        <v>0</v>
      </c>
      <c r="E18" s="416">
        <f>【入力】別紙5!CA24</f>
        <v>0</v>
      </c>
      <c r="F18" s="416">
        <f>【入力】別紙5!CA26</f>
        <v>0</v>
      </c>
      <c r="G18" s="416" t="str">
        <f>IF(【入力】別紙5!CA28="","",【入力】別紙5!CA28&amp;"年")</f>
        <v/>
      </c>
      <c r="H18" s="416" t="str">
        <f>IF(【入力】別紙5!CC38=0,"",【入力】別紙5!CC38)</f>
        <v/>
      </c>
      <c r="I18" s="416">
        <f>【入力】別紙5!$CC57</f>
        <v>0</v>
      </c>
      <c r="J18" s="416" t="str">
        <f>【入力】別紙5!$CC42</f>
        <v/>
      </c>
      <c r="K18" s="416" t="str">
        <f>【入力】別紙5!CC61</f>
        <v/>
      </c>
      <c r="L18" s="416" t="str">
        <f>【入力】別紙5!CC31</f>
        <v/>
      </c>
      <c r="M18" s="512" t="str">
        <f>【入力】別紙5!CC68&amp;【入力】別紙5!CC70&amp;【入力】別紙5!CC72&amp;【入力】別紙5!CC74</f>
        <v/>
      </c>
      <c r="N18" s="416">
        <v>16</v>
      </c>
      <c r="O18" s="507">
        <f>'計算用(別紙2-2)概要'!$R$2</f>
        <v>0</v>
      </c>
    </row>
    <row r="19" spans="1:15" ht="184.5" customHeight="1" x14ac:dyDescent="0.15">
      <c r="A19" s="505" t="str">
        <f>'計算用(別紙2-2)概要'!$A$2</f>
        <v>--</v>
      </c>
      <c r="B19" s="416" t="str">
        <f>IF(C19="","",COUNTA($C$3:C19))</f>
        <v/>
      </c>
      <c r="C19" s="416" t="str">
        <f>TRIM(【入力】別紙5!CF6&amp;" "&amp;【入力】別紙5!CG6)</f>
        <v/>
      </c>
      <c r="D19" s="416">
        <f>【入力】別紙5!CF22</f>
        <v>0</v>
      </c>
      <c r="E19" s="416">
        <f>【入力】別紙5!CF24</f>
        <v>0</v>
      </c>
      <c r="F19" s="416">
        <f>【入力】別紙5!CF26</f>
        <v>0</v>
      </c>
      <c r="G19" s="416" t="str">
        <f>IF(【入力】別紙5!CF28="","",【入力】別紙5!CF28&amp;"年")</f>
        <v/>
      </c>
      <c r="H19" s="416" t="str">
        <f>IF(【入力】別紙5!CH38=0,"",【入力】別紙5!CH38)</f>
        <v/>
      </c>
      <c r="I19" s="416">
        <f>【入力】別紙5!$CH57</f>
        <v>0</v>
      </c>
      <c r="J19" s="416" t="str">
        <f>【入力】別紙5!$CH42</f>
        <v/>
      </c>
      <c r="K19" s="416" t="str">
        <f>【入力】別紙5!CH61</f>
        <v/>
      </c>
      <c r="L19" s="416" t="str">
        <f>【入力】別紙5!CH31</f>
        <v/>
      </c>
      <c r="M19" s="512" t="str">
        <f>【入力】別紙5!CH68&amp;【入力】別紙5!CH70&amp;【入力】別紙5!CH72&amp;【入力】別紙5!CH74</f>
        <v/>
      </c>
      <c r="N19" s="416">
        <v>17</v>
      </c>
      <c r="O19" s="507">
        <f>'計算用(別紙2-2)概要'!$R$2</f>
        <v>0</v>
      </c>
    </row>
    <row r="20" spans="1:15" ht="60" customHeight="1" x14ac:dyDescent="0.15">
      <c r="A20" s="505" t="str">
        <f>'計算用(別紙2-2)概要'!$A$2</f>
        <v>--</v>
      </c>
      <c r="B20" s="416" t="str">
        <f>IF(C20="","",COUNTA($C$3:C20))</f>
        <v/>
      </c>
      <c r="C20" s="416" t="str">
        <f>TRIM(【入力】別紙5!CK6&amp;" "&amp;【入力】別紙5!CL6)</f>
        <v/>
      </c>
      <c r="D20" s="416">
        <f>【入力】別紙5!CK22</f>
        <v>0</v>
      </c>
      <c r="E20" s="416">
        <f>【入力】別紙5!CK24</f>
        <v>0</v>
      </c>
      <c r="F20" s="416">
        <f>【入力】別紙5!CK26</f>
        <v>0</v>
      </c>
      <c r="G20" s="416" t="str">
        <f>IF(【入力】別紙5!CK28="","",【入力】別紙5!CK28&amp;"年")</f>
        <v/>
      </c>
      <c r="H20" s="416" t="str">
        <f>IF(【入力】別紙5!CM38=0,"",【入力】別紙5!CM38)</f>
        <v/>
      </c>
      <c r="I20" s="416">
        <f>【入力】別紙5!$CM57</f>
        <v>0</v>
      </c>
      <c r="J20" s="416" t="str">
        <f>【入力】別紙5!$CM42</f>
        <v/>
      </c>
      <c r="K20" s="416" t="str">
        <f>【入力】別紙5!CM61</f>
        <v/>
      </c>
      <c r="L20" s="416" t="str">
        <f>【入力】別紙5!CM31</f>
        <v/>
      </c>
      <c r="M20" s="512" t="str">
        <f>【入力】別紙5!CM68&amp;【入力】別紙5!CM70&amp;【入力】別紙5!CM72&amp;【入力】別紙5!CM74</f>
        <v/>
      </c>
      <c r="N20" s="416">
        <v>18</v>
      </c>
      <c r="O20" s="507">
        <f>'計算用(別紙2-2)概要'!$R$2</f>
        <v>0</v>
      </c>
    </row>
    <row r="21" spans="1:15" ht="60" customHeight="1" x14ac:dyDescent="0.15">
      <c r="A21" s="505" t="str">
        <f>'計算用(別紙2-2)概要'!$A$2</f>
        <v>--</v>
      </c>
      <c r="B21" s="416" t="str">
        <f>IF(C21="","",COUNTA($C$3:C21))</f>
        <v/>
      </c>
      <c r="C21" s="416" t="str">
        <f>TRIM(【入力】別紙5!CP6&amp;" "&amp;【入力】別紙5!CQ6)</f>
        <v/>
      </c>
      <c r="D21" s="416">
        <f>【入力】別紙5!CP22</f>
        <v>0</v>
      </c>
      <c r="E21" s="416">
        <f>【入力】別紙5!CP24</f>
        <v>0</v>
      </c>
      <c r="F21" s="416">
        <f>【入力】別紙5!CP26</f>
        <v>0</v>
      </c>
      <c r="G21" s="416" t="str">
        <f>IF(【入力】別紙5!CP28="","",【入力】別紙5!CP28&amp;"年")</f>
        <v/>
      </c>
      <c r="H21" s="416" t="str">
        <f>IF(【入力】別紙5!CR38=0,"",【入力】別紙5!CR38)</f>
        <v/>
      </c>
      <c r="I21" s="416">
        <f>【入力】別紙5!$CR57</f>
        <v>0</v>
      </c>
      <c r="J21" s="416" t="str">
        <f>【入力】別紙5!$CR42</f>
        <v/>
      </c>
      <c r="K21" s="416" t="str">
        <f>【入力】別紙5!CR61</f>
        <v/>
      </c>
      <c r="L21" s="416" t="str">
        <f>【入力】別紙5!CR31</f>
        <v/>
      </c>
      <c r="M21" s="512" t="str">
        <f>【入力】別紙5!CR68&amp;【入力】別紙5!CR70&amp;【入力】別紙5!CR72&amp;【入力】別紙5!CR74</f>
        <v/>
      </c>
      <c r="N21" s="416">
        <v>19</v>
      </c>
      <c r="O21" s="507">
        <f>'計算用(別紙2-2)概要'!$R$2</f>
        <v>0</v>
      </c>
    </row>
    <row r="22" spans="1:15" ht="60" customHeight="1" x14ac:dyDescent="0.15">
      <c r="A22" s="505" t="str">
        <f>'計算用(別紙2-2)概要'!$A$2</f>
        <v>--</v>
      </c>
      <c r="B22" s="416" t="str">
        <f>IF(C22="","",COUNTA($C$3:C22))</f>
        <v/>
      </c>
      <c r="C22" s="416" t="str">
        <f>TRIM(【入力】別紙5!CU6&amp;" "&amp;【入力】別紙5!CV6)</f>
        <v/>
      </c>
      <c r="D22" s="416">
        <f>【入力】別紙5!CU22</f>
        <v>0</v>
      </c>
      <c r="E22" s="416">
        <f>【入力】別紙5!CU24</f>
        <v>0</v>
      </c>
      <c r="F22" s="416">
        <f>【入力】別紙5!CU26</f>
        <v>0</v>
      </c>
      <c r="G22" s="416" t="str">
        <f>IF(【入力】別紙5!CU28="","",【入力】別紙5!CU28&amp;"年")</f>
        <v/>
      </c>
      <c r="H22" s="416" t="str">
        <f>IF(【入力】別紙5!CW38=0,"",【入力】別紙5!CW38)</f>
        <v/>
      </c>
      <c r="I22" s="416">
        <f>【入力】別紙5!$CW57</f>
        <v>0</v>
      </c>
      <c r="J22" s="416" t="str">
        <f>【入力】別紙5!$CW42</f>
        <v/>
      </c>
      <c r="K22" s="416" t="str">
        <f>【入力】別紙5!CW61</f>
        <v/>
      </c>
      <c r="L22" s="416" t="str">
        <f>【入力】別紙5!CW31</f>
        <v/>
      </c>
      <c r="M22" s="512" t="str">
        <f>【入力】別紙5!CW68&amp;【入力】別紙5!CW70&amp;【入力】別紙5!CW72&amp;【入力】別紙5!CW74</f>
        <v/>
      </c>
      <c r="N22" s="416">
        <v>20</v>
      </c>
      <c r="O22" s="507">
        <f>'計算用(別紙2-2)概要'!$R$2</f>
        <v>0</v>
      </c>
    </row>
    <row r="23" spans="1:15" ht="60" customHeight="1" x14ac:dyDescent="0.15"/>
    <row r="24" spans="1:15" ht="60" customHeight="1" x14ac:dyDescent="0.15"/>
    <row r="36" spans="3:3" ht="40.5" customHeight="1" x14ac:dyDescent="0.15">
      <c r="C36" s="235" t="s">
        <v>480</v>
      </c>
    </row>
  </sheetData>
  <sheetProtection sheet="1" objects="1" scenarios="1"/>
  <autoFilter ref="B1:FM22" xr:uid="{00000000-0009-0000-0000-000008000000}"/>
  <phoneticPr fontId="1"/>
  <pageMargins left="0.23622047244094491" right="0.23622047244094491" top="0.35433070866141736" bottom="0.35433070866141736" header="0.31496062992125984" footer="0.31496062992125984"/>
  <pageSetup paperSize="9"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7</vt:i4>
      </vt:variant>
    </vt:vector>
  </HeadingPairs>
  <TitlesOfParts>
    <vt:vector size="30" baseType="lpstr">
      <vt:lpstr>インポート用(別紙5) 指導者</vt:lpstr>
      <vt:lpstr>インポート用(別紙5)区分別指導者</vt:lpstr>
      <vt:lpstr>インポート用(別紙2-2)特定行為</vt:lpstr>
      <vt:lpstr>インポート用(別紙2-2)区分</vt:lpstr>
      <vt:lpstr>計算用(別紙2-2)研修生</vt:lpstr>
      <vt:lpstr>計算用(別紙2-2)概要</vt:lpstr>
      <vt:lpstr>計算用(別紙2-2)区分</vt:lpstr>
      <vt:lpstr>計算用(別紙2-2)特定行為</vt:lpstr>
      <vt:lpstr>計算用(別紙5) 指導者</vt:lpstr>
      <vt:lpstr>計算用(別紙5)区分別指導者</vt:lpstr>
      <vt:lpstr>計算用(特色)</vt:lpstr>
      <vt:lpstr>マスタシート</vt:lpstr>
      <vt:lpstr>選択肢リスト</vt:lpstr>
      <vt:lpstr>【必読】このファイルについて</vt:lpstr>
      <vt:lpstr>【入力】別紙2-2</vt:lpstr>
      <vt:lpstr>【入力】別紙5</vt:lpstr>
      <vt:lpstr>【申請】別紙2-2</vt:lpstr>
      <vt:lpstr>【申請】別紙5</vt:lpstr>
      <vt:lpstr>【申請】実習の特色</vt:lpstr>
      <vt:lpstr>【添付1】緊急時対応手順</vt:lpstr>
      <vt:lpstr>【添付2】相談に応じる体制</vt:lpstr>
      <vt:lpstr>【添付3】患者説明手順</vt:lpstr>
      <vt:lpstr>【添付4】掲示物</vt:lpstr>
      <vt:lpstr>'計算用(別紙2-2)研修生'!_FilterDatabase</vt:lpstr>
      <vt:lpstr>【申請】実習の特色!Print_Area</vt:lpstr>
      <vt:lpstr>'【申請】別紙2-2'!Print_Area</vt:lpstr>
      <vt:lpstr>【申請】別紙5!Print_Area</vt:lpstr>
      <vt:lpstr>【入力】別紙5!Print_Area</vt:lpstr>
      <vt:lpstr>【添付1】緊急時対応手順!Print_Titles</vt:lpstr>
      <vt:lpstr>'計算用(別紙5) 指導者'!Print_Titles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2022-04-20T02:38:54Z</cp:lastPrinted>
  <dcterms:created xsi:type="dcterms:W3CDTF">2016-12-19T02:48:27Z</dcterms:created>
  <dcterms:modified xsi:type="dcterms:W3CDTF">2023-03-24T00:56:29Z</dcterms:modified>
</cp:coreProperties>
</file>